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975" yWindow="630" windowWidth="2427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19" i="11" l="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G17" i="12"/>
  <c r="E18" i="2" s="1"/>
  <c r="F11" i="11"/>
  <c r="F12" i="11"/>
  <c r="F13" i="11"/>
  <c r="F14" i="11"/>
  <c r="F20" i="11"/>
  <c r="F10" i="11"/>
  <c r="F21" i="11" s="1"/>
  <c r="G35" i="12" s="1"/>
  <c r="E15" i="2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<sst xmlns="http://schemas.openxmlformats.org/spreadsheetml/2006/main" count="234" uniqueCount="124">
  <si>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</si>
  <si>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</si>
  <si>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</si>
  <si>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</si>
  <si>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</si>
  <si>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</si>
  <si>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</si>
  <si>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</si>
  <si>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</si>
  <si>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</si>
  <si>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</si>
  <si>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</si>
  <si>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</si>
  <si>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</si>
  <si>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</si>
  <si>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</si>
  <si>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</si>
  <si>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</si>
  <si>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</si>
  <si>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</si>
  <si>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</si>
  <si>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</si>
  <si>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</si>
  <si>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</si>
  <si>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</si>
  <si>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</si>
  <si>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</si>
  <si>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</si>
  <si>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</si>
  <si>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</si>
  <si>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</si>
  <si>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</si>
  <si>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</si>
  <si>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</si>
  <si>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</si>
  <si>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</si>
  <si>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</si>
  <si>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</si>
  <si>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</si>
  <si>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</si>
  <si>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</si>
  <si>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</si>
  <si>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</si>
  <si>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</si>
  <si>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</si>
  <si>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</si>
  <si>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</si>
  <si>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</si>
  <si>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</si>
  <si>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</si>
  <si>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</si>
  <si>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</si>
  <si>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</si>
  <si>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</si>
  <si>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</si>
  <si>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</si>
  <si>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</si>
  <si>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</si>
  <si>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</si>
  <si>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</si>
  <si>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</si>
  <si>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</si>
  <si>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</si>
  <si>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</si>
  <si>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</si>
  <si>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</si>
  <si>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</si>
  <si>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</si>
  <si>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</si>
  <si>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</si>
  <si>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</si>
  <si>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</si>
  <si>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</si>
  <si>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</si>
  <si>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</si>
  <si>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</si>
  <si>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</si>
  <si>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</si>
  <si>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</si>
  <si>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</si>
  <si>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</si>
  <si>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</si>
  <si>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</si>
  <si>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</si>
  <si>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</si>
  <si>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</si>
  <si>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</si>
  <si>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</si>
  <si>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</si>
  <si>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</si>
  <si>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</si>
  <si>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</si>
  <si>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</si>
  <si>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</si>
  <si>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</si>
  <si>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</si>
  <si>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</si>
  <si>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</si>
  <si>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</si>
  <si>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</si>
  <si>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</si>
  <si>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</si>
  <si>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</si>
  <si>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</si>
  <si>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</si>
  <si>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</si>
  <si>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</si>
  <si>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</si>
  <si>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</si>
  <si>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</si>
  <si>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</si>
  <si>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>Indløb med riste, Konstruktioner</t>
  </si>
  <si>
    <t>Køretøjer, små lastvogne (&lt; 3.500 kg.)</t>
  </si>
  <si>
    <t>Rådnetanke, slam, Mek/EL</t>
  </si>
  <si>
    <t>Pumpeinstallation Miljøklasse A (100-300 l/s) - Mek/EL</t>
  </si>
  <si>
    <t>Indløb med riste, SRO</t>
  </si>
  <si>
    <t>Rådnetanke, slam, Konstruktioner</t>
  </si>
  <si>
    <t>Jordbassin Klasse B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</si>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</sst>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1.140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121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108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112109795.62743232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6"/>
      <c r="D10" s="57"/>
      <c r="E10" s="13">
        <f>'Fane 3. Grundlag'!G11</f>
        <v>2679270.1147258799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1208796.6228380939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1364713.8367140065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109536285.16788022</v>
      </c>
      <c r="F13" s="20" t="s">
        <v>4</v>
      </c>
      <c r="G13" s="19">
        <f>E13</f>
        <v>109536285.16788022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107</v>
      </c>
      <c r="C15" s="59"/>
      <c r="D15" s="60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1139312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-1987118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97</v>
      </c>
      <c r="C19" s="53"/>
      <c r="D19" s="54"/>
      <c r="E19" s="13">
        <f>'Fane 8. Korrektion af PL2015'!G23</f>
        <v>-367969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52" t="s">
        <v>34</v>
      </c>
      <c r="C20" s="53"/>
      <c r="D20" s="54"/>
      <c r="E20" s="13">
        <f>'Fane 8. Korrektion af PL2015'!G29</f>
        <v>-157230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2" t="s">
        <v>35</v>
      </c>
      <c r="C21" s="53"/>
      <c r="D21" s="54"/>
      <c r="E21" s="13">
        <f>'Fane 8. Korrektion af PL2015'!G36</f>
        <v>1997278.42</v>
      </c>
      <c r="F21" s="10" t="s">
        <v>4</v>
      </c>
      <c r="G21" s="17"/>
      <c r="H21" s="18"/>
      <c r="I21" s="2"/>
    </row>
    <row r="22" spans="1:9" x14ac:dyDescent="0.25">
      <c r="A22" s="2"/>
      <c r="B22" s="58" t="s">
        <v>36</v>
      </c>
      <c r="C22" s="59"/>
      <c r="D22" s="60"/>
      <c r="E22" s="19">
        <f>SUM(E17:E21)</f>
        <v>624273.41999999993</v>
      </c>
      <c r="F22" s="20" t="s">
        <v>4</v>
      </c>
      <c r="G22" s="19">
        <f>E22</f>
        <v>624273.41999999993</v>
      </c>
      <c r="H22" s="20" t="s">
        <v>4</v>
      </c>
      <c r="I22" s="2"/>
    </row>
    <row r="23" spans="1:9" x14ac:dyDescent="0.25">
      <c r="A23" s="2"/>
      <c r="B23" s="48" t="s">
        <v>30</v>
      </c>
      <c r="C23" s="49"/>
      <c r="D23" s="49"/>
      <c r="E23" s="49"/>
      <c r="F23" s="49"/>
      <c r="G23" s="49"/>
      <c r="H23" s="50"/>
      <c r="I23" s="2"/>
    </row>
    <row r="24" spans="1:9" x14ac:dyDescent="0.25">
      <c r="A24" s="2"/>
      <c r="B24" s="58" t="s">
        <v>31</v>
      </c>
      <c r="C24" s="59"/>
      <c r="D24" s="60"/>
      <c r="E24" s="19">
        <f>'Fane 9. Kontrol af PL2015'!G36</f>
        <v>9214908</v>
      </c>
      <c r="F24" s="20" t="s">
        <v>4</v>
      </c>
      <c r="G24" s="19">
        <f>E24</f>
        <v>9214908</v>
      </c>
      <c r="H24" s="20" t="s">
        <v>4</v>
      </c>
      <c r="I24" s="2"/>
    </row>
    <row r="25" spans="1:9" x14ac:dyDescent="0.25">
      <c r="A25" s="2"/>
      <c r="B25" s="48" t="s">
        <v>37</v>
      </c>
      <c r="C25" s="49"/>
      <c r="D25" s="49"/>
      <c r="E25" s="49"/>
      <c r="F25" s="50"/>
      <c r="G25" s="22">
        <f>G13+G15+G22+G24</f>
        <v>119375466.58788022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710937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98</v>
      </c>
      <c r="C9" s="56"/>
      <c r="D9" s="56"/>
      <c r="E9" s="56"/>
      <c r="F9" s="57"/>
      <c r="G9" s="13">
        <v>33843674.729208961</v>
      </c>
      <c r="H9" s="24" t="s">
        <v>4</v>
      </c>
      <c r="I9" s="2"/>
    </row>
    <row r="10" spans="1:9" x14ac:dyDescent="0.25">
      <c r="A10" s="2"/>
      <c r="B10" s="55" t="s">
        <v>99</v>
      </c>
      <c r="C10" s="56"/>
      <c r="D10" s="56"/>
      <c r="E10" s="56"/>
      <c r="F10" s="57"/>
      <c r="G10" s="13">
        <v>75586850.783497483</v>
      </c>
      <c r="H10" s="24" t="s">
        <v>4</v>
      </c>
      <c r="I10" s="2"/>
    </row>
    <row r="11" spans="1:9" x14ac:dyDescent="0.25">
      <c r="A11" s="2"/>
      <c r="B11" s="55" t="s">
        <v>100</v>
      </c>
      <c r="C11" s="56"/>
      <c r="D11" s="56"/>
      <c r="E11" s="56"/>
      <c r="F11" s="57"/>
      <c r="G11" s="13">
        <v>2679270.1147258799</v>
      </c>
      <c r="H11" s="24" t="s">
        <v>4</v>
      </c>
      <c r="I11" s="2"/>
    </row>
    <row r="12" spans="1:9" x14ac:dyDescent="0.25">
      <c r="A12" s="2"/>
      <c r="B12" s="48" t="s">
        <v>39</v>
      </c>
      <c r="C12" s="49"/>
      <c r="D12" s="49"/>
      <c r="E12" s="49"/>
      <c r="F12" s="50"/>
      <c r="G12" s="22">
        <f>SUM(G9:G11)</f>
        <v>112109795.62743232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102</v>
      </c>
      <c r="C9" s="56"/>
      <c r="D9" s="56"/>
      <c r="E9" s="56"/>
      <c r="F9" s="57"/>
      <c r="G9" s="13">
        <f>'Fane 3. Grundlag'!G12-'Fane 3. Grundlag'!G11</f>
        <v>109430525.51270644</v>
      </c>
      <c r="H9" s="24" t="s">
        <v>4</v>
      </c>
      <c r="I9" s="2"/>
    </row>
    <row r="10" spans="1:9" x14ac:dyDescent="0.25">
      <c r="A10" s="2"/>
      <c r="B10" s="55" t="s">
        <v>122</v>
      </c>
      <c r="C10" s="56"/>
      <c r="D10" s="56"/>
      <c r="E10" s="56"/>
      <c r="F10" s="57"/>
      <c r="G10" s="13">
        <v>130493.19093682714</v>
      </c>
      <c r="H10" s="24" t="s">
        <v>4</v>
      </c>
      <c r="I10" s="2"/>
    </row>
    <row r="11" spans="1:9" x14ac:dyDescent="0.25">
      <c r="A11" s="2"/>
      <c r="B11" s="55" t="s">
        <v>123</v>
      </c>
      <c r="C11" s="56"/>
      <c r="D11" s="56"/>
      <c r="E11" s="56"/>
      <c r="F11" s="57"/>
      <c r="G11" s="13">
        <f>$G$9-$G$10</f>
        <v>109300032.32176961</v>
      </c>
      <c r="H11" s="24" t="s">
        <v>4</v>
      </c>
      <c r="I11" s="2"/>
    </row>
    <row r="12" spans="1:9" x14ac:dyDescent="0.25">
      <c r="A12" s="2"/>
      <c r="B12" s="55" t="s">
        <v>66</v>
      </c>
      <c r="C12" s="56"/>
      <c r="D12" s="56"/>
      <c r="E12" s="56"/>
      <c r="F12" s="57"/>
      <c r="G12" s="65">
        <v>1.105943518186256</v>
      </c>
      <c r="H12" s="24" t="s">
        <v>67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1208796.6228380939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104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33843674.729208961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676873.49458417925</v>
      </c>
      <c r="H11" s="70" t="s">
        <v>4</v>
      </c>
      <c r="I11" s="2"/>
    </row>
    <row r="12" spans="1:9" x14ac:dyDescent="0.25">
      <c r="A12" s="2"/>
      <c r="B12" s="55" t="s">
        <v>99</v>
      </c>
      <c r="C12" s="56"/>
      <c r="D12" s="56"/>
      <c r="E12" s="56"/>
      <c r="F12" s="57"/>
      <c r="G12" s="13">
        <f>'Fane 3. Grundlag'!G10</f>
        <v>75586850.783497483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687840.34212982713</v>
      </c>
      <c r="H14" s="70" t="s">
        <v>4</v>
      </c>
      <c r="I14" s="2"/>
    </row>
    <row r="15" spans="1:9" x14ac:dyDescent="0.25">
      <c r="A15" s="2"/>
      <c r="B15" s="48" t="s">
        <v>103</v>
      </c>
      <c r="C15" s="49"/>
      <c r="D15" s="49"/>
      <c r="E15" s="49"/>
      <c r="F15" s="50"/>
      <c r="G15" s="22">
        <f>G11+G14</f>
        <v>1364713.8367140065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105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106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71</v>
      </c>
      <c r="C9" s="56"/>
      <c r="D9" s="56"/>
      <c r="E9" s="56"/>
      <c r="F9" s="57"/>
      <c r="G9" s="13">
        <v>2895086</v>
      </c>
      <c r="H9" s="24" t="s">
        <v>4</v>
      </c>
      <c r="I9" s="2"/>
    </row>
    <row r="10" spans="1:9" x14ac:dyDescent="0.25">
      <c r="A10" s="2"/>
      <c r="B10" s="55" t="s">
        <v>72</v>
      </c>
      <c r="C10" s="56"/>
      <c r="D10" s="56"/>
      <c r="E10" s="56"/>
      <c r="F10" s="57"/>
      <c r="G10" s="13">
        <v>2895088</v>
      </c>
      <c r="H10" s="24" t="s">
        <v>4</v>
      </c>
      <c r="I10" s="2"/>
    </row>
    <row r="11" spans="1:9" x14ac:dyDescent="0.25">
      <c r="A11" s="2"/>
      <c r="B11" s="71" t="s">
        <v>87</v>
      </c>
      <c r="C11" s="72"/>
      <c r="D11" s="72"/>
      <c r="E11" s="72"/>
      <c r="F11" s="73"/>
      <c r="G11" s="74">
        <v>0</v>
      </c>
      <c r="H11" s="75" t="s">
        <v>4</v>
      </c>
      <c r="I11" s="2"/>
    </row>
    <row r="12" spans="1:9" x14ac:dyDescent="0.25">
      <c r="A12" s="2"/>
      <c r="B12" s="55" t="s">
        <v>73</v>
      </c>
      <c r="C12" s="56"/>
      <c r="D12" s="56"/>
      <c r="E12" s="56"/>
      <c r="F12" s="57"/>
      <c r="G12" s="13">
        <v>0</v>
      </c>
      <c r="H12" s="24" t="s">
        <v>4</v>
      </c>
      <c r="I12" s="2"/>
    </row>
    <row r="13" spans="1:9" x14ac:dyDescent="0.25">
      <c r="A13" s="2"/>
      <c r="B13" s="48" t="s">
        <v>70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3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74</v>
      </c>
      <c r="F9" s="77" t="s">
        <v>3</v>
      </c>
      <c r="G9" s="77"/>
      <c r="H9" s="2"/>
    </row>
    <row r="10" spans="1:8" x14ac:dyDescent="0.25">
      <c r="A10" s="2"/>
      <c r="B10" s="78" t="s">
        <v>110</v>
      </c>
      <c r="C10" s="79">
        <v>2015</v>
      </c>
      <c r="D10" s="79">
        <v>75</v>
      </c>
      <c r="E10" s="13">
        <v>4194402</v>
      </c>
      <c r="F10" s="13">
        <f>E10/D10</f>
        <v>55925.36</v>
      </c>
      <c r="G10" s="24" t="s">
        <v>4</v>
      </c>
      <c r="H10" s="2"/>
    </row>
    <row r="11" spans="1:8" x14ac:dyDescent="0.25">
      <c r="A11" s="2"/>
      <c r="B11" s="78" t="s">
        <v>110</v>
      </c>
      <c r="C11" s="79">
        <v>2015</v>
      </c>
      <c r="D11" s="79">
        <v>75</v>
      </c>
      <c r="E11" s="13">
        <v>15222097</v>
      </c>
      <c r="F11" s="13">
        <f t="shared" ref="F11:F20" si="0">E11/D11</f>
        <v>202961.29333333333</v>
      </c>
      <c r="G11" s="24" t="s">
        <v>4</v>
      </c>
      <c r="H11" s="2"/>
    </row>
    <row r="12" spans="1:8" x14ac:dyDescent="0.25">
      <c r="A12" s="2"/>
      <c r="B12" s="78" t="s">
        <v>111</v>
      </c>
      <c r="C12" s="79">
        <v>2015</v>
      </c>
      <c r="D12" s="79">
        <v>60</v>
      </c>
      <c r="E12" s="13">
        <v>581939</v>
      </c>
      <c r="F12" s="13">
        <f t="shared" si="0"/>
        <v>9698.9833333333336</v>
      </c>
      <c r="G12" s="24" t="s">
        <v>4</v>
      </c>
      <c r="H12" s="2"/>
    </row>
    <row r="13" spans="1:8" x14ac:dyDescent="0.25">
      <c r="A13" s="2"/>
      <c r="B13" s="78" t="s">
        <v>110</v>
      </c>
      <c r="C13" s="79">
        <v>2015</v>
      </c>
      <c r="D13" s="79">
        <v>75</v>
      </c>
      <c r="E13" s="13">
        <v>85431212</v>
      </c>
      <c r="F13" s="13">
        <f t="shared" si="0"/>
        <v>1139082.8266666667</v>
      </c>
      <c r="G13" s="24" t="s">
        <v>4</v>
      </c>
      <c r="H13" s="2"/>
    </row>
    <row r="14" spans="1:8" x14ac:dyDescent="0.25">
      <c r="A14" s="2"/>
      <c r="B14" s="78" t="s">
        <v>112</v>
      </c>
      <c r="C14" s="79">
        <v>2015</v>
      </c>
      <c r="D14" s="79">
        <v>5</v>
      </c>
      <c r="E14" s="13">
        <v>601311</v>
      </c>
      <c r="F14" s="13">
        <f t="shared" si="0"/>
        <v>120262.2</v>
      </c>
      <c r="G14" s="24" t="s">
        <v>4</v>
      </c>
      <c r="H14" s="2"/>
    </row>
    <row r="15" spans="1:8" x14ac:dyDescent="0.25">
      <c r="A15" s="2"/>
      <c r="B15" s="78" t="s">
        <v>113</v>
      </c>
      <c r="C15" s="79">
        <v>2015</v>
      </c>
      <c r="D15" s="79">
        <v>20</v>
      </c>
      <c r="E15" s="13">
        <v>6095490</v>
      </c>
      <c r="F15" s="13">
        <f t="shared" si="0"/>
        <v>304774.5</v>
      </c>
      <c r="G15" s="24" t="s">
        <v>4</v>
      </c>
      <c r="H15" s="2"/>
    </row>
    <row r="16" spans="1:8" x14ac:dyDescent="0.25">
      <c r="A16" s="2"/>
      <c r="B16" s="78" t="s">
        <v>114</v>
      </c>
      <c r="C16" s="79">
        <v>2015</v>
      </c>
      <c r="D16" s="79">
        <v>20</v>
      </c>
      <c r="E16" s="13">
        <v>6280682</v>
      </c>
      <c r="F16" s="13">
        <f t="shared" si="0"/>
        <v>314034.09999999998</v>
      </c>
      <c r="G16" s="24" t="s">
        <v>4</v>
      </c>
      <c r="H16" s="2"/>
    </row>
    <row r="17" spans="1:8" x14ac:dyDescent="0.25">
      <c r="A17" s="2"/>
      <c r="B17" s="78" t="s">
        <v>115</v>
      </c>
      <c r="C17" s="79">
        <v>2015</v>
      </c>
      <c r="D17" s="79">
        <v>10</v>
      </c>
      <c r="E17" s="13">
        <v>1942161</v>
      </c>
      <c r="F17" s="13">
        <f t="shared" si="0"/>
        <v>194216.1</v>
      </c>
      <c r="G17" s="24" t="s">
        <v>4</v>
      </c>
      <c r="H17" s="2"/>
    </row>
    <row r="18" spans="1:8" x14ac:dyDescent="0.25">
      <c r="A18" s="2"/>
      <c r="B18" s="78" t="s">
        <v>116</v>
      </c>
      <c r="C18" s="79">
        <v>2015</v>
      </c>
      <c r="D18" s="79">
        <v>60</v>
      </c>
      <c r="E18" s="13">
        <v>11133375</v>
      </c>
      <c r="F18" s="13">
        <f t="shared" si="0"/>
        <v>185556.25</v>
      </c>
      <c r="G18" s="24" t="s">
        <v>4</v>
      </c>
      <c r="H18" s="2"/>
    </row>
    <row r="19" spans="1:8" x14ac:dyDescent="0.25">
      <c r="A19" s="2"/>
      <c r="B19" s="78" t="s">
        <v>111</v>
      </c>
      <c r="C19" s="79">
        <v>2015</v>
      </c>
      <c r="D19" s="79">
        <v>60</v>
      </c>
      <c r="E19" s="13">
        <v>824161</v>
      </c>
      <c r="F19" s="13">
        <f t="shared" si="0"/>
        <v>13736.016666666666</v>
      </c>
      <c r="G19" s="24" t="s">
        <v>4</v>
      </c>
      <c r="H19" s="2"/>
    </row>
    <row r="20" spans="1:8" x14ac:dyDescent="0.25">
      <c r="A20" s="2"/>
      <c r="B20" s="78" t="s">
        <v>117</v>
      </c>
      <c r="C20" s="79">
        <v>2015</v>
      </c>
      <c r="D20" s="79">
        <v>50</v>
      </c>
      <c r="E20" s="13">
        <v>14152904</v>
      </c>
      <c r="F20" s="13">
        <f t="shared" si="0"/>
        <v>283058.08</v>
      </c>
      <c r="G20" s="24" t="s">
        <v>4</v>
      </c>
      <c r="H20" s="2"/>
    </row>
    <row r="21" spans="1:8" x14ac:dyDescent="0.25">
      <c r="A21" s="2"/>
      <c r="B21" s="48" t="s">
        <v>118</v>
      </c>
      <c r="C21" s="49"/>
      <c r="D21" s="49"/>
      <c r="E21" s="50"/>
      <c r="F21" s="22">
        <f>SUM(F10:F20)</f>
        <v>2823305.71</v>
      </c>
      <c r="G21" s="23" t="s">
        <v>4</v>
      </c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</sheetData>
  <sheetProtection password="DFE9" sheet="1" objects="1" scenarios="1"/>
  <mergeCells count="4">
    <mergeCell ref="B21:E2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88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75</v>
      </c>
      <c r="C9" s="56"/>
      <c r="D9" s="56"/>
      <c r="E9" s="56"/>
      <c r="F9" s="57"/>
      <c r="G9" s="13">
        <v>2706312</v>
      </c>
      <c r="H9" s="24" t="s">
        <v>4</v>
      </c>
      <c r="I9" s="2"/>
    </row>
    <row r="10" spans="1:9" x14ac:dyDescent="0.25">
      <c r="A10" s="2"/>
      <c r="B10" s="55" t="s">
        <v>76</v>
      </c>
      <c r="C10" s="56"/>
      <c r="D10" s="56"/>
      <c r="E10" s="56"/>
      <c r="F10" s="57"/>
      <c r="G10" s="13">
        <v>1567000</v>
      </c>
      <c r="H10" s="24" t="s">
        <v>4</v>
      </c>
      <c r="I10" s="2"/>
    </row>
    <row r="11" spans="1:9" x14ac:dyDescent="0.25">
      <c r="A11" s="2"/>
      <c r="B11" s="48" t="s">
        <v>77</v>
      </c>
      <c r="C11" s="49"/>
      <c r="D11" s="49"/>
      <c r="E11" s="49"/>
      <c r="F11" s="50"/>
      <c r="G11" s="22">
        <f>G9-G10</f>
        <v>1139312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78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79</v>
      </c>
      <c r="C15" s="56"/>
      <c r="D15" s="56"/>
      <c r="E15" s="56"/>
      <c r="F15" s="57"/>
      <c r="G15" s="13">
        <v>6669882</v>
      </c>
      <c r="H15" s="24" t="s">
        <v>4</v>
      </c>
      <c r="I15" s="2"/>
    </row>
    <row r="16" spans="1:9" x14ac:dyDescent="0.25">
      <c r="A16" s="2"/>
      <c r="B16" s="55" t="s">
        <v>80</v>
      </c>
      <c r="C16" s="56"/>
      <c r="D16" s="56"/>
      <c r="E16" s="56"/>
      <c r="F16" s="57"/>
      <c r="G16" s="13">
        <v>8657000</v>
      </c>
      <c r="H16" s="24" t="s">
        <v>4</v>
      </c>
      <c r="I16" s="2"/>
    </row>
    <row r="17" spans="1:9" x14ac:dyDescent="0.25">
      <c r="A17" s="2"/>
      <c r="B17" s="48" t="s">
        <v>81</v>
      </c>
      <c r="C17" s="49"/>
      <c r="D17" s="49"/>
      <c r="E17" s="49"/>
      <c r="F17" s="50"/>
      <c r="G17" s="22">
        <f>G15-G16</f>
        <v>-1987118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89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90</v>
      </c>
      <c r="C21" s="56"/>
      <c r="D21" s="56"/>
      <c r="E21" s="56"/>
      <c r="F21" s="57"/>
      <c r="G21" s="13">
        <v>158031</v>
      </c>
      <c r="H21" s="24" t="s">
        <v>4</v>
      </c>
      <c r="I21" s="2"/>
    </row>
    <row r="22" spans="1:9" x14ac:dyDescent="0.25">
      <c r="A22" s="2"/>
      <c r="B22" s="55" t="s">
        <v>92</v>
      </c>
      <c r="C22" s="56"/>
      <c r="D22" s="56"/>
      <c r="E22" s="56"/>
      <c r="F22" s="57"/>
      <c r="G22" s="13">
        <v>526000</v>
      </c>
      <c r="H22" s="24" t="s">
        <v>4</v>
      </c>
      <c r="I22" s="2"/>
    </row>
    <row r="23" spans="1:9" x14ac:dyDescent="0.25">
      <c r="A23" s="2"/>
      <c r="B23" s="48" t="s">
        <v>91</v>
      </c>
      <c r="C23" s="49"/>
      <c r="D23" s="49"/>
      <c r="E23" s="49"/>
      <c r="F23" s="50"/>
      <c r="G23" s="22">
        <f>G21-G22</f>
        <v>-367969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1" t="s">
        <v>82</v>
      </c>
      <c r="C26" s="82"/>
      <c r="D26" s="82"/>
      <c r="E26" s="82"/>
      <c r="F26" s="82"/>
      <c r="G26" s="82"/>
      <c r="H26" s="83"/>
      <c r="I26" s="2"/>
    </row>
    <row r="27" spans="1:9" ht="29.25" customHeight="1" x14ac:dyDescent="0.25">
      <c r="A27" s="2"/>
      <c r="B27" s="52" t="s">
        <v>93</v>
      </c>
      <c r="C27" s="53"/>
      <c r="D27" s="53"/>
      <c r="E27" s="53"/>
      <c r="F27" s="54"/>
      <c r="G27" s="13">
        <v>0</v>
      </c>
      <c r="H27" s="24" t="s">
        <v>4</v>
      </c>
      <c r="I27" s="2"/>
    </row>
    <row r="28" spans="1:9" x14ac:dyDescent="0.25">
      <c r="A28" s="2"/>
      <c r="B28" s="55" t="s">
        <v>94</v>
      </c>
      <c r="C28" s="56"/>
      <c r="D28" s="56"/>
      <c r="E28" s="56"/>
      <c r="F28" s="57"/>
      <c r="G28" s="13">
        <v>157230</v>
      </c>
      <c r="H28" s="24" t="s">
        <v>4</v>
      </c>
      <c r="I28" s="2"/>
    </row>
    <row r="29" spans="1:9" ht="30" customHeight="1" x14ac:dyDescent="0.25">
      <c r="A29" s="2"/>
      <c r="B29" s="81" t="s">
        <v>95</v>
      </c>
      <c r="C29" s="82"/>
      <c r="D29" s="82"/>
      <c r="E29" s="82"/>
      <c r="F29" s="83"/>
      <c r="G29" s="22">
        <f>G27-G28</f>
        <v>-157230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1" t="s">
        <v>83</v>
      </c>
      <c r="C32" s="82"/>
      <c r="D32" s="82"/>
      <c r="E32" s="82"/>
      <c r="F32" s="82"/>
      <c r="G32" s="82"/>
      <c r="H32" s="83"/>
      <c r="I32" s="2"/>
    </row>
    <row r="33" spans="1:9" x14ac:dyDescent="0.25">
      <c r="A33" s="2"/>
      <c r="B33" s="55" t="s">
        <v>84</v>
      </c>
      <c r="C33" s="56"/>
      <c r="D33" s="56"/>
      <c r="E33" s="56"/>
      <c r="F33" s="57"/>
      <c r="G33" s="13">
        <v>1660333</v>
      </c>
      <c r="H33" s="24" t="s">
        <v>4</v>
      </c>
      <c r="I33" s="2"/>
    </row>
    <row r="34" spans="1:9" x14ac:dyDescent="0.25">
      <c r="A34" s="2"/>
      <c r="B34" s="55" t="s">
        <v>85</v>
      </c>
      <c r="C34" s="56"/>
      <c r="D34" s="56"/>
      <c r="E34" s="56"/>
      <c r="F34" s="57"/>
      <c r="G34" s="13">
        <v>1989000</v>
      </c>
      <c r="H34" s="24" t="s">
        <v>4</v>
      </c>
      <c r="I34" s="2"/>
    </row>
    <row r="35" spans="1:9" x14ac:dyDescent="0.25">
      <c r="A35" s="2"/>
      <c r="B35" s="55" t="s">
        <v>86</v>
      </c>
      <c r="C35" s="56"/>
      <c r="D35" s="56"/>
      <c r="E35" s="56"/>
      <c r="F35" s="57"/>
      <c r="G35" s="13">
        <f>'Fane 7. Gen. inv. i 2015'!F21</f>
        <v>2823305.71</v>
      </c>
      <c r="H35" s="24" t="s">
        <v>4</v>
      </c>
      <c r="I35" s="2"/>
    </row>
    <row r="36" spans="1:9" x14ac:dyDescent="0.25">
      <c r="A36" s="2"/>
      <c r="B36" s="48" t="s">
        <v>83</v>
      </c>
      <c r="C36" s="49"/>
      <c r="D36" s="49"/>
      <c r="E36" s="49"/>
      <c r="F36" s="50"/>
      <c r="G36" s="22">
        <f>G35-G33+G35-G34</f>
        <v>1997278.42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40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103155547</v>
      </c>
      <c r="H9" s="70" t="s">
        <v>4</v>
      </c>
      <c r="I9" s="2"/>
    </row>
    <row r="10" spans="1:9" x14ac:dyDescent="0.25">
      <c r="A10" s="2"/>
      <c r="B10" s="48" t="s">
        <v>43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44</v>
      </c>
      <c r="C11" s="56"/>
      <c r="D11" s="57"/>
      <c r="E11" s="13">
        <v>49716139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45</v>
      </c>
      <c r="C12" s="56"/>
      <c r="D12" s="57"/>
      <c r="E12" s="13">
        <v>6608650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46</v>
      </c>
      <c r="C13" s="56"/>
      <c r="D13" s="57"/>
      <c r="E13" s="13">
        <v>-2525633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47</v>
      </c>
      <c r="C14" s="56"/>
      <c r="D14" s="57"/>
      <c r="E14" s="13">
        <v>5308667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59107823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49</v>
      </c>
      <c r="C16" s="56"/>
      <c r="D16" s="57"/>
      <c r="E16" s="13">
        <v>364669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50</v>
      </c>
      <c r="C17" s="56"/>
      <c r="D17" s="57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51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364669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2" t="s">
        <v>53</v>
      </c>
      <c r="C20" s="53"/>
      <c r="D20" s="54"/>
      <c r="E20" s="13">
        <v>-8573823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2" t="s">
        <v>54</v>
      </c>
      <c r="C21" s="53"/>
      <c r="D21" s="54"/>
      <c r="E21" s="13">
        <v>-42861296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55</v>
      </c>
      <c r="C22" s="56"/>
      <c r="D22" s="57"/>
      <c r="E22" s="13">
        <v>-8350266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56</v>
      </c>
      <c r="C23" s="56"/>
      <c r="D23" s="57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2" t="s">
        <v>57</v>
      </c>
      <c r="C24" s="53"/>
      <c r="D24" s="54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2" t="s">
        <v>58</v>
      </c>
      <c r="C25" s="53"/>
      <c r="D25" s="54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2" t="s">
        <v>59</v>
      </c>
      <c r="C26" s="53"/>
      <c r="D26" s="54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-59785385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-312893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62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62</v>
      </c>
      <c r="C30" s="63"/>
      <c r="D30" s="64"/>
      <c r="E30" s="19"/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119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120</v>
      </c>
      <c r="C32" s="53"/>
      <c r="D32" s="54"/>
      <c r="E32" s="13">
        <v>88961570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63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2" t="s">
        <v>64</v>
      </c>
      <c r="C34" s="53"/>
      <c r="D34" s="54"/>
      <c r="E34" s="13">
        <v>4979069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93940639</v>
      </c>
      <c r="F35" s="70" t="s">
        <v>4</v>
      </c>
      <c r="G35" s="19">
        <f>-E35</f>
        <v>-93940639</v>
      </c>
      <c r="H35" s="70" t="s">
        <v>4</v>
      </c>
      <c r="I35" s="2"/>
    </row>
    <row r="36" spans="1:9" x14ac:dyDescent="0.25">
      <c r="A36" s="2"/>
      <c r="B36" s="48" t="s">
        <v>41</v>
      </c>
      <c r="C36" s="49"/>
      <c r="D36" s="49"/>
      <c r="E36" s="49"/>
      <c r="F36" s="50"/>
      <c r="G36" s="22">
        <f>$G$9+$G$28+$G$30+$G$35</f>
        <v>9214908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2018-08-13T10:27:27Z</dcterms:modified>
</cp:coreProperties>
</file>