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6" i="16"/>
  <c r="J3" i="24"/>
  <c r="C5" i="16"/>
  <c r="D3" i="16" l="1"/>
  <c r="M3" i="24"/>
  <c r="B9" i="12" s="1"/>
  <c r="B10" i="12" s="1"/>
  <c r="H3" i="17"/>
  <c r="B4" i="12" s="1"/>
  <c r="I2" i="15"/>
  <c r="K2" i="15" s="1"/>
  <c r="B2" i="12" s="1"/>
  <c r="E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<sst xmlns="http://schemas.openxmlformats.org/spreadsheetml/2006/main" count="115" uniqueCount="80">
  <si>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</si>
  <si>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</si>
  <si>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</si>
  <si>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</si>
  <si>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</si>
  <si>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</si>
  <si>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</si>
  <si>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</si>
  <si>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</si>
  <si>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</si>
  <si>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</si>
  <si>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</si>
  <si>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</si>
  <si>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</si>
  <si>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</si>
  <si>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</si>
  <si>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</si>
  <si>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</si>
  <si>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</si>
  <si>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</si>
  <si>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</si>
  <si>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</si>
  <si>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 xml:space="preserve">Rottefælder/bekæmpelse 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</si>
  <si>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</si>
  <si>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</si>
  <si>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</si>
  <si>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</si>
  <si>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</si>
  <si>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</si>
  <si>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</si>
  <si>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</si>
  <si>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</si>
  <si>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</si>
  <si>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</si>
  <si>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</si>
  <si>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</si>
  <si>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</si>
  <si>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</si>
  <si>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</si>
  <si>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</si>
  <si>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</si>
  <si>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</si>
  <si>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</si>
  <si>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</si>
  <si>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</si>
  <si>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</si>
  <si>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</si>
  <si>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</si>
  <si>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</si>
  <si>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</si>
  <si>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</si>
  <si>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</si>
  <si>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</si>
  <si>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</si>
  <si>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</si>
  <si>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</si>
  <si>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</si>
  <si>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</si>
  <si>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</si>
  <si>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</si>
  <si>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</si>
  <si>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</si>
  <si>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</si>
  <si>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</si>
  <si>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</si>
  <si>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</si>
  <si>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</si>
  <si>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</si>
  <si>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</si>
  <si>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</si>
  <si>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</si>
  <si>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</si>
  <si>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</si>
  <si>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</si>
  <si>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Ellebækken Syd - Naturligt</t>
  </si>
  <si>
    <t>Ellebækken Syd - Regnvandsbassin</t>
  </si>
  <si>
    <t>Hastrupsøerne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</si>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</sst>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33227067.151524551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129348.234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190312.43119999996</v>
      </c>
      <c r="C4" t="s">
        <v>11</v>
      </c>
    </row>
    <row r="5" spans="1:3" s="26" customFormat="1" x14ac:dyDescent="0.25">
      <c r="A5" s="3" t="s">
        <v>12</v>
      </c>
      <c r="B5" s="48">
        <f>SUM(B2:B4)</f>
        <v>33546727.816724554</v>
      </c>
      <c r="C5" s="62" t="s">
        <v>11</v>
      </c>
    </row>
    <row r="6" spans="1:3" x14ac:dyDescent="0.25">
      <c r="A6" s="47" t="s">
        <v>0</v>
      </c>
      <c r="B6" s="38">
        <f>Investeringer!E3</f>
        <v>53555570.098253362</v>
      </c>
      <c r="C6" s="23" t="s">
        <v>11</v>
      </c>
    </row>
    <row r="7" spans="1:3" x14ac:dyDescent="0.25">
      <c r="A7" s="4" t="s">
        <v>1</v>
      </c>
      <c r="B7" s="35">
        <f>Investeringer!F3</f>
        <v>12997562.049690519</v>
      </c>
      <c r="C7" t="s">
        <v>11</v>
      </c>
    </row>
    <row r="8" spans="1:3" x14ac:dyDescent="0.25">
      <c r="A8" s="4" t="s">
        <v>2</v>
      </c>
      <c r="B8" s="35">
        <f>Investeringer!G3</f>
        <v>1700000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6670514</v>
      </c>
      <c r="C9" t="s">
        <v>11</v>
      </c>
    </row>
    <row r="10" spans="1:3" s="22" customFormat="1" x14ac:dyDescent="0.25">
      <c r="A10" s="3" t="s">
        <v>47</v>
      </c>
      <c r="B10" s="48">
        <f>SUM(B6:B9)</f>
        <v>74923646.147943884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2498532</v>
      </c>
      <c r="C11" t="s">
        <v>11</v>
      </c>
    </row>
    <row r="12" spans="1:3" s="22" customFormat="1" x14ac:dyDescent="0.25">
      <c r="A12" s="4" t="s">
        <v>49</v>
      </c>
      <c r="B12" s="35">
        <f>SUM(Medfinansiering!B:B)</f>
        <v>157230</v>
      </c>
      <c r="C12" s="22" t="s">
        <v>11</v>
      </c>
    </row>
    <row r="13" spans="1:3" s="22" customFormat="1" x14ac:dyDescent="0.25">
      <c r="A13" s="3" t="s">
        <v>71</v>
      </c>
      <c r="B13" s="48">
        <f>SUM(B11:B12)</f>
        <v>2655762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60</v>
      </c>
      <c r="B15" s="37">
        <f>SUM(B5,B10,B13)</f>
        <v>111126135.96466844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52</v>
      </c>
      <c r="B17" s="37">
        <f>B15*Pristalsregulering!C8*Pristalsregulering!C9</f>
        <v>112109795.62743233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53</v>
      </c>
      <c r="F1" s="52" t="s">
        <v>63</v>
      </c>
      <c r="G1" s="52" t="s">
        <v>72</v>
      </c>
      <c r="H1" s="52" t="s">
        <v>64</v>
      </c>
      <c r="I1" s="52" t="s">
        <v>48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32255165</v>
      </c>
      <c r="C2" s="49">
        <v>0</v>
      </c>
      <c r="D2" s="49">
        <f>B2+C2</f>
        <v>32255165</v>
      </c>
      <c r="E2" s="50">
        <f>D2</f>
        <v>32255165</v>
      </c>
      <c r="F2" s="49">
        <v>33227067.151524551</v>
      </c>
      <c r="G2" s="49">
        <v>0</v>
      </c>
      <c r="H2" s="49">
        <f>F2-G2</f>
        <v>33227067.151524551</v>
      </c>
      <c r="I2" s="49">
        <f>AVERAGEIF(E2:E4,"&lt;&gt;0")</f>
        <v>34143945.493338667</v>
      </c>
      <c r="J2" s="49">
        <v>24107007.796764493</v>
      </c>
      <c r="K2" s="39">
        <f>IF(H2&gt;I2,IF(I2&gt;J2,I2,J2),H2)</f>
        <v>33227067.151524551</v>
      </c>
    </row>
    <row r="3" spans="1:11" s="23" customFormat="1" x14ac:dyDescent="0.25">
      <c r="A3" s="28">
        <v>2014</v>
      </c>
      <c r="B3" s="49">
        <v>35826524.390000001</v>
      </c>
      <c r="C3" s="49"/>
      <c r="D3" s="49">
        <f t="shared" ref="D3:D4" si="0">B3+C3</f>
        <v>35826524.390000001</v>
      </c>
      <c r="E3" s="50">
        <f>D3*Pristalsregulering!C7</f>
        <v>35855185.609511994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33787242</v>
      </c>
      <c r="C4" s="49"/>
      <c r="D4" s="49">
        <f t="shared" si="0"/>
        <v>33787242</v>
      </c>
      <c r="E4" s="50">
        <f>D4*Pristalsregulering!$C$6*Pristalsregulering!$C$7</f>
        <v>34321485.870503992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6" customWidth="1"/>
    <col min="5" max="5" width="30.7109375" style="55" customWidth="1"/>
    <col min="6" max="6" width="9.140625" hidden="1" customWidth="1"/>
    <col min="57" max="57" width="9.140625" hidden="1"/>
    <col min="118" max="118" width="9.140625" hidden="1"/>
    <col min="169" max="169" width="9.140625" hidden="1"/>
    <col min="230" max="230" width="9.140625" hidden="1"/>
    <col min="281" max="281" width="9.140625" hidden="1"/>
    <col min="291" max="291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77</v>
      </c>
      <c r="C1" s="65" t="s">
        <v>78</v>
      </c>
      <c r="D1" s="83" t="s">
        <v>79</v>
      </c>
      <c r="E1" s="65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4" t="s">
        <v>22</v>
      </c>
      <c r="E2" s="53" t="s">
        <v>23</v>
      </c>
    </row>
    <row r="3" spans="1:5" s="22" customFormat="1" x14ac:dyDescent="0.25">
      <c r="A3" s="28">
        <v>2016</v>
      </c>
      <c r="B3" s="74"/>
      <c r="C3" s="45">
        <f>B3</f>
        <v>0</v>
      </c>
      <c r="D3" s="85">
        <f>IF(C4=0,0,AVERAGEIF(C4:C6,"&lt;&gt;0"))+C3</f>
        <v>129348.234</v>
      </c>
      <c r="E3" s="57">
        <f>SUM(D3:D3)</f>
        <v>129348.234</v>
      </c>
    </row>
    <row r="4" spans="1:5" x14ac:dyDescent="0.25">
      <c r="A4" s="28">
        <v>2015</v>
      </c>
      <c r="B4" s="35">
        <v>158031</v>
      </c>
      <c r="C4" s="45">
        <f>B4</f>
        <v>158031</v>
      </c>
      <c r="D4" s="85"/>
      <c r="E4" s="54"/>
    </row>
    <row r="5" spans="1:5" x14ac:dyDescent="0.25">
      <c r="A5" s="28">
        <v>2014</v>
      </c>
      <c r="B5" s="35">
        <v>100585</v>
      </c>
      <c r="C5" s="45">
        <f>B5*Pristalsregulering!$C$7</f>
        <v>100665.46799999999</v>
      </c>
      <c r="D5" s="8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85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24</v>
      </c>
      <c r="C1" s="76"/>
      <c r="D1" s="76"/>
      <c r="E1" s="77" t="s">
        <v>54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52500</v>
      </c>
      <c r="C3" s="42">
        <v>155280</v>
      </c>
      <c r="D3" s="42">
        <v>0</v>
      </c>
      <c r="E3" s="41">
        <f>B3</f>
        <v>52500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190312.43119999996</v>
      </c>
    </row>
    <row r="4" spans="1:8" x14ac:dyDescent="0.25">
      <c r="A4" s="31">
        <v>2014</v>
      </c>
      <c r="B4" s="41">
        <v>65000</v>
      </c>
      <c r="C4" s="42">
        <v>117400</v>
      </c>
      <c r="D4" s="42">
        <v>0</v>
      </c>
      <c r="E4" s="41">
        <f>B4*Pristalsregulering!$C$7</f>
        <v>65051.999999999993</v>
      </c>
      <c r="F4" s="42">
        <f>C4*Pristalsregulering!$C$7</f>
        <v>117493.91999999998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65000</v>
      </c>
      <c r="C5" s="42">
        <v>112800</v>
      </c>
      <c r="D5" s="42">
        <v>0</v>
      </c>
      <c r="E5" s="41">
        <f>B5*Pristalsregulering!$C$7*Pristalsregulering!$C$6</f>
        <v>66027.779999999984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8" t="s">
        <v>69</v>
      </c>
      <c r="C1" s="78"/>
      <c r="D1" s="79"/>
      <c r="E1" s="80" t="s">
        <v>70</v>
      </c>
      <c r="F1" s="80"/>
      <c r="G1" s="80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68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8">
        <v>49192266.931885928</v>
      </c>
      <c r="C3" s="38">
        <v>12646771.45666666</v>
      </c>
      <c r="D3" s="40">
        <v>1700000</v>
      </c>
      <c r="E3" s="35">
        <f>B3*Pristalsregulering!C2*Pristalsregulering!C3*Pristalsregulering!C4*Pristalsregulering!C5*Pristalsregulering!C6*Pristalsregulering!C7</f>
        <v>53555570.098253362</v>
      </c>
      <c r="F3" s="35">
        <v>12997562.049690519</v>
      </c>
      <c r="G3" s="35">
        <f>D3</f>
        <v>1700000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40</v>
      </c>
      <c r="C1" s="76"/>
      <c r="D1" s="76"/>
      <c r="E1" s="76"/>
      <c r="F1" s="77" t="s">
        <v>55</v>
      </c>
      <c r="G1" s="78"/>
      <c r="H1" s="78"/>
      <c r="I1" s="78"/>
      <c r="J1" s="81" t="s">
        <v>29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73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6670514</v>
      </c>
      <c r="D3" s="38">
        <v>0</v>
      </c>
      <c r="E3" s="40">
        <v>0</v>
      </c>
      <c r="F3" s="38">
        <f>B3</f>
        <v>0</v>
      </c>
      <c r="G3" s="38">
        <f>C3</f>
        <v>6670514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6670514</v>
      </c>
      <c r="L3" s="43">
        <f>AVERAGE(H3:H5)+AVERAGE(I3:I5)</f>
        <v>0</v>
      </c>
      <c r="M3" s="44">
        <f>SUM(J3:L3)</f>
        <v>6670514</v>
      </c>
      <c r="N3" s="23"/>
    </row>
    <row r="4" spans="1:14" x14ac:dyDescent="0.25">
      <c r="A4" s="28">
        <v>2014</v>
      </c>
      <c r="B4" s="45">
        <v>0</v>
      </c>
      <c r="C4" s="38">
        <v>5095393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5099469.3143999996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3701747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3760279.0235639992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30</v>
      </c>
      <c r="C1" s="68" t="s">
        <v>31</v>
      </c>
      <c r="D1" s="68" t="s">
        <v>32</v>
      </c>
      <c r="E1" s="68" t="s">
        <v>33</v>
      </c>
      <c r="F1" s="68" t="s">
        <v>34</v>
      </c>
      <c r="G1" s="68" t="s">
        <v>35</v>
      </c>
      <c r="H1" s="68" t="s">
        <v>36</v>
      </c>
      <c r="I1" s="68" t="s">
        <v>37</v>
      </c>
      <c r="J1" s="68" t="s">
        <v>38</v>
      </c>
      <c r="K1" s="68" t="s">
        <v>56</v>
      </c>
      <c r="L1" s="69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386685</v>
      </c>
      <c r="E2" s="42">
        <v>0</v>
      </c>
      <c r="F2" s="42">
        <v>0</v>
      </c>
      <c r="G2" s="42">
        <v>0</v>
      </c>
      <c r="H2" s="42">
        <v>2079324</v>
      </c>
      <c r="I2" s="42">
        <v>0</v>
      </c>
      <c r="J2" s="42"/>
      <c r="K2" s="42"/>
      <c r="L2" s="43">
        <v>0</v>
      </c>
      <c r="M2" s="44">
        <f>SUM(B2:L2)</f>
        <v>2498532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57</v>
      </c>
      <c r="B1" s="64" t="s">
        <v>58</v>
      </c>
    </row>
    <row r="2" spans="1:2" x14ac:dyDescent="0.25">
      <c r="A2" s="23" t="s">
        <v>74</v>
      </c>
      <c r="B2" s="35">
        <v>25494</v>
      </c>
    </row>
    <row r="3" spans="1:2" x14ac:dyDescent="0.25">
      <c r="A3" t="s">
        <v>75</v>
      </c>
      <c r="B3" s="35">
        <v>62794</v>
      </c>
    </row>
    <row r="4" spans="1:2" x14ac:dyDescent="0.25">
      <c r="A4" t="s">
        <v>76</v>
      </c>
      <c r="B4" s="35">
        <v>68942</v>
      </c>
    </row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2016-11-11T16:25:08Z</dcterms:modified>
</cp:coreProperties>
</file>