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110" yWindow="315" windowWidth="12150" windowHeight="1255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36" i="12" l="1"/>
  <c r="E21" i="2" s="1"/>
  <c r="E22" i="2" s="1"/>
  <c r="G10" i="9" l="1"/>
  <c r="G30" i="13"/>
  <c r="F44" i="11" l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45" i="11"/>
  <c r="F10" i="11"/>
  <c r="F46" i="11" s="1"/>
  <c r="G29" i="12" s="1"/>
  <c r="G13" i="10"/>
  <c r="E15" i="2" s="1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4" i="2" s="1"/>
  <c r="G24" i="2" s="1"/>
  <c r="G9" i="8"/>
  <c r="G30" i="12"/>
  <c r="E20" i="2" s="1"/>
  <c r="G22" i="2" s="1"/>
  <c r="G15" i="9"/>
  <c r="E12" i="2" s="1"/>
  <c r="E11" i="2" l="1"/>
  <c r="E13" i="2" s="1"/>
  <c r="G13" i="2" s="1"/>
  <c r="G25" i="2" s="1"/>
</calcChain>
</file>

<file path=xl/sharedStrings.xml><?xml version="1.0" encoding="utf-8"?>
<sst xmlns="http://schemas.openxmlformats.org/spreadsheetml/2006/main" count="284" uniqueCount="135">
  <si>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</si>
  <si>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</si>
  <si>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</si>
  <si>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</si>
  <si>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</si>
  <si>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</si>
  <si>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</si>
  <si>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</si>
  <si>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</si>
  <si>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</si>
  <si>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</si>
  <si>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</si>
  <si>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</si>
  <si>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</si>
  <si>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</si>
  <si>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</si>
  <si>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</si>
  <si>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</si>
  <si>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</si>
  <si>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</si>
  <si>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</si>
  <si>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</si>
  <si>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</si>
  <si>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</si>
  <si>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</si>
  <si>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</si>
  <si>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</si>
  <si>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</si>
  <si>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</si>
  <si>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</si>
  <si>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</si>
  <si>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</si>
  <si>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</si>
  <si>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</si>
  <si>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</si>
  <si>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</si>
  <si>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</si>
  <si>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</si>
  <si>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</si>
  <si>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</si>
  <si>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</si>
  <si>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</si>
  <si>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</si>
  <si>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</si>
  <si>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</si>
  <si>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</si>
  <si>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</si>
  <si>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</si>
  <si>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</si>
  <si>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</si>
  <si>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</si>
  <si>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</si>
  <si>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</si>
  <si>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</si>
  <si>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</si>
  <si>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</si>
  <si>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</si>
  <si>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</si>
  <si>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</si>
  <si>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</si>
  <si>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</si>
  <si>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</si>
  <si>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</si>
  <si>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</si>
  <si>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</si>
  <si>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</si>
  <si>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</si>
  <si>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</si>
  <si>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</si>
  <si>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</si>
  <si>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</si>
  <si>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</si>
  <si>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</si>
  <si>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</si>
  <si>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</si>
  <si>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</si>
  <si>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</si>
  <si>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</si>
  <si>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</si>
  <si>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</si>
  <si>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</si>
  <si>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</si>
  <si>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</si>
  <si>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</si>
  <si>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</si>
  <si>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</si>
  <si>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</si>
  <si>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</si>
  <si>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</si>
  <si>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</si>
  <si>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</si>
  <si>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</si>
  <si>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</si>
  <si>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</si>
  <si>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</si>
  <si>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</si>
  <si>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</si>
  <si>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</si>
  <si>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</si>
  <si>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</si>
  <si>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</si>
  <si>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</si>
  <si>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</si>
  <si>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</si>
  <si>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</si>
  <si>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Beluftningstanke, Mek/EL</t>
  </si>
  <si>
    <t>Beluftningstanke, Konstruktioner</t>
  </si>
  <si>
    <t>Slutafvanding, slam - højteknologisk (centrifuger), Konstruktioner</t>
  </si>
  <si>
    <t>Forklaring, Mek/EL</t>
  </si>
  <si>
    <t>Indløb med riste, SRO</t>
  </si>
  <si>
    <t>Indløb med riste, Konstruktioner</t>
  </si>
  <si>
    <t>AQUIS ledningsmodel</t>
  </si>
  <si>
    <t xml:space="preserve">Ledningsnet ≤ Ø 200 mm </t>
  </si>
  <si>
    <t>Pumpestationer i brønde (&lt; 6,25 m2), SRO</t>
  </si>
  <si>
    <t>Pumpestationer i brønde (&lt; 6,25 m2), Mek/EL</t>
  </si>
  <si>
    <t>Tryksatte minipumpestationer (husstandssystemer)</t>
  </si>
  <si>
    <t>Strømpeforing ≤ Ø 200 mm</t>
  </si>
  <si>
    <t>Forsinkelsesbassiner, lukkede med automatisk rensning og SRO Miljøklasse A (500-1.000 m3) - Konstruktioner</t>
  </si>
  <si>
    <t>Forsinkelsesbassiner, lukkede med automatisk rensning og SRO Miljøklasse A (1.000-3.000 m3) - SRO</t>
  </si>
  <si>
    <t>Forsinkelsesbassiner, lukkede med automatisk rensning og SRO Miljøklasse A (1.000-3.000 m3) - Konstruktioner</t>
  </si>
  <si>
    <t>Stik</t>
  </si>
  <si>
    <t>Spildevandsmålere</t>
  </si>
  <si>
    <t>EVITA, afregningssystem</t>
  </si>
  <si>
    <t>Køretøjer, små lastvogne (&lt; 3.500 kg.)</t>
  </si>
  <si>
    <t>Værksteder, garager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</si>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</sst>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9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165" fontId="8" fillId="10" borderId="1" xfId="0" applyNumberFormat="1" applyFont="1" applyFill="1" applyBorder="1" applyProtection="1"/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128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1" t="s">
        <v>28</v>
      </c>
      <c r="C9" s="52"/>
      <c r="D9" s="53"/>
      <c r="E9" s="9">
        <f>'Fane 3. Grundlag'!G12</f>
        <v>61319106.107818618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917373.74528887356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37188.674160764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751740.92323489883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60530176.510422952</v>
      </c>
      <c r="F13" s="20" t="s">
        <v>4</v>
      </c>
      <c r="G13" s="19">
        <f>E13</f>
        <v>60530176.510422952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4" t="s">
        <v>102</v>
      </c>
      <c r="C15" s="55"/>
      <c r="D15" s="56"/>
      <c r="E15" s="19">
        <f>'Fane 6. Hist. over el. underdæk'!G13</f>
        <v>1050614.25</v>
      </c>
      <c r="F15" s="20" t="s">
        <v>4</v>
      </c>
      <c r="G15" s="19">
        <f>E15</f>
        <v>1050614.25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1" t="s">
        <v>32</v>
      </c>
      <c r="C17" s="52"/>
      <c r="D17" s="53"/>
      <c r="E17" s="13">
        <f>'Fane 8. Korrektion af PL2015'!G11</f>
        <v>382134.64</v>
      </c>
      <c r="F17" s="10" t="s">
        <v>4</v>
      </c>
      <c r="G17" s="21"/>
      <c r="H17" s="12"/>
      <c r="I17" s="2"/>
    </row>
    <row r="18" spans="1:9" x14ac:dyDescent="0.25">
      <c r="A18" s="2"/>
      <c r="B18" s="51" t="s">
        <v>33</v>
      </c>
      <c r="C18" s="52"/>
      <c r="D18" s="53"/>
      <c r="E18" s="13">
        <f>'Fane 8. Korrektion af PL2015'!G17</f>
        <v>1308346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1" t="s">
        <v>92</v>
      </c>
      <c r="C19" s="52"/>
      <c r="D19" s="53"/>
      <c r="E19" s="13">
        <f>'Fane 8. Korrektion af PL2015'!G23</f>
        <v>-131350.35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1" t="s">
        <v>34</v>
      </c>
      <c r="C20" s="52"/>
      <c r="D20" s="53"/>
      <c r="E20" s="13">
        <f>'Fane 8. Korrektion af PL2015'!G30</f>
        <v>1295534.6866666661</v>
      </c>
      <c r="F20" s="10" t="s">
        <v>4</v>
      </c>
      <c r="G20" s="16"/>
      <c r="H20" s="15"/>
      <c r="I20" s="2"/>
    </row>
    <row r="21" spans="1:9" ht="28.5" customHeight="1" x14ac:dyDescent="0.25">
      <c r="A21" s="2"/>
      <c r="B21" s="51" t="s">
        <v>129</v>
      </c>
      <c r="C21" s="52"/>
      <c r="D21" s="53"/>
      <c r="E21" s="13">
        <f>'Fane 8. Korrektion af PL2015'!G36</f>
        <v>-557274.04087199981</v>
      </c>
      <c r="F21" s="10" t="s">
        <v>4</v>
      </c>
      <c r="G21" s="17"/>
      <c r="H21" s="18"/>
      <c r="I21" s="2"/>
    </row>
    <row r="22" spans="1:9" x14ac:dyDescent="0.25">
      <c r="A22" s="2"/>
      <c r="B22" s="54" t="s">
        <v>35</v>
      </c>
      <c r="C22" s="55"/>
      <c r="D22" s="56"/>
      <c r="E22" s="19">
        <f>SUM(E17:E21)</f>
        <v>2297390.9357946664</v>
      </c>
      <c r="F22" s="20" t="s">
        <v>4</v>
      </c>
      <c r="G22" s="19">
        <f>E22</f>
        <v>2297390.9357946664</v>
      </c>
      <c r="H22" s="20" t="s">
        <v>4</v>
      </c>
      <c r="I22" s="2"/>
    </row>
    <row r="23" spans="1:9" x14ac:dyDescent="0.25">
      <c r="A23" s="2"/>
      <c r="B23" s="48" t="s">
        <v>30</v>
      </c>
      <c r="C23" s="49"/>
      <c r="D23" s="49"/>
      <c r="E23" s="49"/>
      <c r="F23" s="49"/>
      <c r="G23" s="49"/>
      <c r="H23" s="50"/>
      <c r="I23" s="2"/>
    </row>
    <row r="24" spans="1:9" x14ac:dyDescent="0.25">
      <c r="A24" s="2"/>
      <c r="B24" s="54" t="s">
        <v>31</v>
      </c>
      <c r="C24" s="55"/>
      <c r="D24" s="56"/>
      <c r="E24" s="19">
        <f>'Fane 9. Kontrol af PL2015'!G36</f>
        <v>17131671.665181018</v>
      </c>
      <c r="F24" s="20" t="s">
        <v>4</v>
      </c>
      <c r="G24" s="19">
        <f>E24</f>
        <v>17131671.665181018</v>
      </c>
      <c r="H24" s="20" t="s">
        <v>4</v>
      </c>
      <c r="I24" s="2"/>
    </row>
    <row r="25" spans="1:9" x14ac:dyDescent="0.25">
      <c r="A25" s="2"/>
      <c r="B25" s="48" t="s">
        <v>36</v>
      </c>
      <c r="C25" s="49"/>
      <c r="D25" s="49"/>
      <c r="E25" s="49"/>
      <c r="F25" s="50"/>
      <c r="G25" s="22">
        <f>G13+G15+G22+G24</f>
        <v>81009853.361398637</v>
      </c>
      <c r="H25" s="23" t="s">
        <v>4</v>
      </c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9"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16:H16"/>
    <mergeCell ref="B14:H14"/>
    <mergeCell ref="B8:H8"/>
    <mergeCell ref="B17:D17"/>
    <mergeCell ref="B22:D22"/>
    <mergeCell ref="B19:D19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18539922.819805332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41861809.542724416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917373.74528887356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61319106.107818618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60401732.362529747</v>
      </c>
      <c r="H9" s="24" t="s">
        <v>4</v>
      </c>
      <c r="I9" s="2"/>
    </row>
    <row r="10" spans="1:9" x14ac:dyDescent="0.25">
      <c r="A10" s="2"/>
      <c r="B10" s="58" t="s">
        <v>133</v>
      </c>
      <c r="C10" s="59"/>
      <c r="D10" s="59"/>
      <c r="E10" s="59"/>
      <c r="F10" s="60"/>
      <c r="G10" s="13">
        <v>199385.8361158534</v>
      </c>
      <c r="H10" s="24" t="s">
        <v>4</v>
      </c>
      <c r="I10" s="2"/>
    </row>
    <row r="11" spans="1:9" x14ac:dyDescent="0.25">
      <c r="A11" s="2"/>
      <c r="B11" s="58" t="s">
        <v>134</v>
      </c>
      <c r="C11" s="59"/>
      <c r="D11" s="59"/>
      <c r="E11" s="59"/>
      <c r="F11" s="60"/>
      <c r="G11" s="13">
        <f>$G$9-$G$10</f>
        <v>60202346.526413895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5">
        <v>6.1772798414838202E-2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37188.674160764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18539922.819805332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370798.45639610663</v>
      </c>
      <c r="H11" s="70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41861809.542724416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380942.4668387922</v>
      </c>
      <c r="H14" s="70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751740.92323489883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9646508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5444051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4202457</v>
      </c>
      <c r="H11" s="75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4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f>G11/G12</f>
        <v>1050614.25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8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20</v>
      </c>
      <c r="E10" s="13">
        <v>370950</v>
      </c>
      <c r="F10" s="13">
        <f>E10/D10</f>
        <v>18547.5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60</v>
      </c>
      <c r="E11" s="13">
        <v>1917160</v>
      </c>
      <c r="F11" s="13">
        <f t="shared" ref="F11:F45" si="0">E11/D11</f>
        <v>31952.666666666668</v>
      </c>
      <c r="G11" s="24" t="s">
        <v>4</v>
      </c>
      <c r="H11" s="2"/>
    </row>
    <row r="12" spans="1:8" x14ac:dyDescent="0.25">
      <c r="A12" s="2"/>
      <c r="B12" s="78" t="s">
        <v>106</v>
      </c>
      <c r="C12" s="79">
        <v>2015</v>
      </c>
      <c r="D12" s="79">
        <v>60</v>
      </c>
      <c r="E12" s="13">
        <v>10070</v>
      </c>
      <c r="F12" s="13">
        <f t="shared" si="0"/>
        <v>167.83333333333334</v>
      </c>
      <c r="G12" s="24" t="s">
        <v>4</v>
      </c>
      <c r="H12" s="2"/>
    </row>
    <row r="13" spans="1:8" x14ac:dyDescent="0.25">
      <c r="A13" s="2"/>
      <c r="B13" s="78" t="s">
        <v>107</v>
      </c>
      <c r="C13" s="79">
        <v>2015</v>
      </c>
      <c r="D13" s="79">
        <v>60</v>
      </c>
      <c r="E13" s="13">
        <v>2817347</v>
      </c>
      <c r="F13" s="13">
        <f t="shared" si="0"/>
        <v>46955.783333333333</v>
      </c>
      <c r="G13" s="24" t="s">
        <v>4</v>
      </c>
      <c r="H13" s="2"/>
    </row>
    <row r="14" spans="1:8" x14ac:dyDescent="0.25">
      <c r="A14" s="2"/>
      <c r="B14" s="78" t="s">
        <v>105</v>
      </c>
      <c r="C14" s="79">
        <v>2015</v>
      </c>
      <c r="D14" s="79">
        <v>20</v>
      </c>
      <c r="E14" s="13">
        <v>493438</v>
      </c>
      <c r="F14" s="13">
        <f t="shared" si="0"/>
        <v>24671.9</v>
      </c>
      <c r="G14" s="24" t="s">
        <v>4</v>
      </c>
      <c r="H14" s="2"/>
    </row>
    <row r="15" spans="1:8" x14ac:dyDescent="0.25">
      <c r="A15" s="2"/>
      <c r="B15" s="78" t="s">
        <v>108</v>
      </c>
      <c r="C15" s="79">
        <v>2015</v>
      </c>
      <c r="D15" s="79">
        <v>20</v>
      </c>
      <c r="E15" s="13">
        <v>326742</v>
      </c>
      <c r="F15" s="13">
        <f t="shared" si="0"/>
        <v>16337.1</v>
      </c>
      <c r="G15" s="24" t="s">
        <v>4</v>
      </c>
      <c r="H15" s="2"/>
    </row>
    <row r="16" spans="1:8" x14ac:dyDescent="0.25">
      <c r="A16" s="2"/>
      <c r="B16" s="78" t="s">
        <v>109</v>
      </c>
      <c r="C16" s="79">
        <v>2015</v>
      </c>
      <c r="D16" s="79">
        <v>10</v>
      </c>
      <c r="E16" s="13">
        <v>13000</v>
      </c>
      <c r="F16" s="13">
        <f t="shared" si="0"/>
        <v>1300</v>
      </c>
      <c r="G16" s="24" t="s">
        <v>4</v>
      </c>
      <c r="H16" s="2"/>
    </row>
    <row r="17" spans="1:8" x14ac:dyDescent="0.25">
      <c r="A17" s="2"/>
      <c r="B17" s="78" t="s">
        <v>110</v>
      </c>
      <c r="C17" s="79">
        <v>2015</v>
      </c>
      <c r="D17" s="79">
        <v>60</v>
      </c>
      <c r="E17" s="13">
        <v>679146</v>
      </c>
      <c r="F17" s="13">
        <f t="shared" si="0"/>
        <v>11319.1</v>
      </c>
      <c r="G17" s="24" t="s">
        <v>4</v>
      </c>
      <c r="H17" s="2"/>
    </row>
    <row r="18" spans="1:8" x14ac:dyDescent="0.25">
      <c r="A18" s="2"/>
      <c r="B18" s="78" t="s">
        <v>110</v>
      </c>
      <c r="C18" s="79">
        <v>2015</v>
      </c>
      <c r="D18" s="79">
        <v>60</v>
      </c>
      <c r="E18" s="13">
        <v>632712</v>
      </c>
      <c r="F18" s="13">
        <f t="shared" si="0"/>
        <v>10545.2</v>
      </c>
      <c r="G18" s="24" t="s">
        <v>4</v>
      </c>
      <c r="H18" s="2"/>
    </row>
    <row r="19" spans="1:8" x14ac:dyDescent="0.25">
      <c r="A19" s="2"/>
      <c r="B19" s="78" t="s">
        <v>111</v>
      </c>
      <c r="C19" s="79">
        <v>2015</v>
      </c>
      <c r="D19" s="79">
        <v>5</v>
      </c>
      <c r="E19" s="13">
        <v>284269</v>
      </c>
      <c r="F19" s="13">
        <f t="shared" si="0"/>
        <v>56853.8</v>
      </c>
      <c r="G19" s="24" t="s">
        <v>4</v>
      </c>
      <c r="H19" s="2"/>
    </row>
    <row r="20" spans="1:8" x14ac:dyDescent="0.25">
      <c r="A20" s="2"/>
      <c r="B20" s="78" t="s">
        <v>112</v>
      </c>
      <c r="C20" s="79">
        <v>2015</v>
      </c>
      <c r="D20" s="79">
        <v>75</v>
      </c>
      <c r="E20" s="13">
        <v>17671511</v>
      </c>
      <c r="F20" s="13">
        <f t="shared" si="0"/>
        <v>235620.14666666667</v>
      </c>
      <c r="G20" s="24" t="s">
        <v>4</v>
      </c>
      <c r="H20" s="2"/>
    </row>
    <row r="21" spans="1:8" x14ac:dyDescent="0.25">
      <c r="A21" s="2"/>
      <c r="B21" s="78" t="s">
        <v>113</v>
      </c>
      <c r="C21" s="79">
        <v>2015</v>
      </c>
      <c r="D21" s="79">
        <v>10</v>
      </c>
      <c r="E21" s="13">
        <v>87000</v>
      </c>
      <c r="F21" s="13">
        <f t="shared" si="0"/>
        <v>8700</v>
      </c>
      <c r="G21" s="24" t="s">
        <v>4</v>
      </c>
      <c r="H21" s="2"/>
    </row>
    <row r="22" spans="1:8" x14ac:dyDescent="0.25">
      <c r="A22" s="2"/>
      <c r="B22" s="78" t="s">
        <v>112</v>
      </c>
      <c r="C22" s="79">
        <v>2015</v>
      </c>
      <c r="D22" s="79">
        <v>75</v>
      </c>
      <c r="E22" s="13">
        <v>7649853</v>
      </c>
      <c r="F22" s="13">
        <f t="shared" si="0"/>
        <v>101998.04</v>
      </c>
      <c r="G22" s="24" t="s">
        <v>4</v>
      </c>
      <c r="H22" s="2"/>
    </row>
    <row r="23" spans="1:8" x14ac:dyDescent="0.25">
      <c r="A23" s="2"/>
      <c r="B23" s="78" t="s">
        <v>114</v>
      </c>
      <c r="C23" s="79">
        <v>2015</v>
      </c>
      <c r="D23" s="79">
        <v>20</v>
      </c>
      <c r="E23" s="13">
        <v>576000</v>
      </c>
      <c r="F23" s="13">
        <f t="shared" si="0"/>
        <v>28800</v>
      </c>
      <c r="G23" s="24" t="s">
        <v>4</v>
      </c>
      <c r="H23" s="2"/>
    </row>
    <row r="24" spans="1:8" x14ac:dyDescent="0.25">
      <c r="A24" s="2"/>
      <c r="B24" s="78" t="s">
        <v>112</v>
      </c>
      <c r="C24" s="79">
        <v>2015</v>
      </c>
      <c r="D24" s="79">
        <v>75</v>
      </c>
      <c r="E24" s="13">
        <v>16758165</v>
      </c>
      <c r="F24" s="13">
        <f t="shared" si="0"/>
        <v>223442.2</v>
      </c>
      <c r="G24" s="24" t="s">
        <v>4</v>
      </c>
      <c r="H24" s="2"/>
    </row>
    <row r="25" spans="1:8" x14ac:dyDescent="0.25">
      <c r="A25" s="2"/>
      <c r="B25" s="78" t="s">
        <v>115</v>
      </c>
      <c r="C25" s="79">
        <v>2015</v>
      </c>
      <c r="D25" s="79">
        <v>30</v>
      </c>
      <c r="E25" s="13">
        <v>171768</v>
      </c>
      <c r="F25" s="13">
        <f t="shared" si="0"/>
        <v>5725.6</v>
      </c>
      <c r="G25" s="24" t="s">
        <v>4</v>
      </c>
      <c r="H25" s="2"/>
    </row>
    <row r="26" spans="1:8" x14ac:dyDescent="0.25">
      <c r="A26" s="2"/>
      <c r="B26" s="78" t="s">
        <v>112</v>
      </c>
      <c r="C26" s="79">
        <v>2015</v>
      </c>
      <c r="D26" s="79">
        <v>75</v>
      </c>
      <c r="E26" s="13">
        <v>2569514</v>
      </c>
      <c r="F26" s="13">
        <f t="shared" si="0"/>
        <v>34260.186666666668</v>
      </c>
      <c r="G26" s="24" t="s">
        <v>4</v>
      </c>
      <c r="H26" s="2"/>
    </row>
    <row r="27" spans="1:8" x14ac:dyDescent="0.25">
      <c r="A27" s="2"/>
      <c r="B27" s="78" t="s">
        <v>116</v>
      </c>
      <c r="C27" s="79">
        <v>2015</v>
      </c>
      <c r="D27" s="79">
        <v>50</v>
      </c>
      <c r="E27" s="13">
        <v>500000</v>
      </c>
      <c r="F27" s="13">
        <f t="shared" si="0"/>
        <v>10000</v>
      </c>
      <c r="G27" s="24" t="s">
        <v>4</v>
      </c>
      <c r="H27" s="2"/>
    </row>
    <row r="28" spans="1:8" x14ac:dyDescent="0.25">
      <c r="A28" s="2"/>
      <c r="B28" s="78" t="s">
        <v>112</v>
      </c>
      <c r="C28" s="79">
        <v>2015</v>
      </c>
      <c r="D28" s="79">
        <v>75</v>
      </c>
      <c r="E28" s="13">
        <v>834881</v>
      </c>
      <c r="F28" s="13">
        <f t="shared" si="0"/>
        <v>11131.746666666666</v>
      </c>
      <c r="G28" s="24" t="s">
        <v>4</v>
      </c>
      <c r="H28" s="2"/>
    </row>
    <row r="29" spans="1:8" x14ac:dyDescent="0.25">
      <c r="A29" s="2"/>
      <c r="B29" s="78" t="s">
        <v>117</v>
      </c>
      <c r="C29" s="79">
        <v>2015</v>
      </c>
      <c r="D29" s="79">
        <v>75</v>
      </c>
      <c r="E29" s="13">
        <v>813909</v>
      </c>
      <c r="F29" s="13">
        <f t="shared" si="0"/>
        <v>10852.12</v>
      </c>
      <c r="G29" s="24" t="s">
        <v>4</v>
      </c>
      <c r="H29" s="2"/>
    </row>
    <row r="30" spans="1:8" x14ac:dyDescent="0.25">
      <c r="A30" s="2"/>
      <c r="B30" s="78" t="s">
        <v>118</v>
      </c>
      <c r="C30" s="79">
        <v>2015</v>
      </c>
      <c r="D30" s="79">
        <v>10</v>
      </c>
      <c r="E30" s="13">
        <v>8595</v>
      </c>
      <c r="F30" s="13">
        <f t="shared" si="0"/>
        <v>859.5</v>
      </c>
      <c r="G30" s="24" t="s">
        <v>4</v>
      </c>
      <c r="H30" s="2"/>
    </row>
    <row r="31" spans="1:8" x14ac:dyDescent="0.25">
      <c r="A31" s="2"/>
      <c r="B31" s="78" t="s">
        <v>119</v>
      </c>
      <c r="C31" s="79">
        <v>2015</v>
      </c>
      <c r="D31" s="79">
        <v>75</v>
      </c>
      <c r="E31" s="13">
        <v>791070</v>
      </c>
      <c r="F31" s="13">
        <f t="shared" si="0"/>
        <v>10547.6</v>
      </c>
      <c r="G31" s="24" t="s">
        <v>4</v>
      </c>
      <c r="H31" s="2"/>
    </row>
    <row r="32" spans="1:8" x14ac:dyDescent="0.25">
      <c r="A32" s="2"/>
      <c r="B32" s="78" t="s">
        <v>114</v>
      </c>
      <c r="C32" s="79">
        <v>2015</v>
      </c>
      <c r="D32" s="79">
        <v>20</v>
      </c>
      <c r="E32" s="13">
        <v>573657</v>
      </c>
      <c r="F32" s="13">
        <f t="shared" si="0"/>
        <v>28682.85</v>
      </c>
      <c r="G32" s="24" t="s">
        <v>4</v>
      </c>
      <c r="H32" s="2"/>
    </row>
    <row r="33" spans="1:8" x14ac:dyDescent="0.25">
      <c r="A33" s="2"/>
      <c r="B33" s="78" t="s">
        <v>113</v>
      </c>
      <c r="C33" s="79">
        <v>2015</v>
      </c>
      <c r="D33" s="79">
        <v>10</v>
      </c>
      <c r="E33" s="13">
        <v>45500</v>
      </c>
      <c r="F33" s="13">
        <f t="shared" si="0"/>
        <v>4550</v>
      </c>
      <c r="G33" s="24" t="s">
        <v>4</v>
      </c>
      <c r="H33" s="2"/>
    </row>
    <row r="34" spans="1:8" x14ac:dyDescent="0.25">
      <c r="A34" s="2"/>
      <c r="B34" s="78" t="s">
        <v>114</v>
      </c>
      <c r="C34" s="79">
        <v>2015</v>
      </c>
      <c r="D34" s="79">
        <v>20</v>
      </c>
      <c r="E34" s="13">
        <v>2784277</v>
      </c>
      <c r="F34" s="13">
        <f t="shared" si="0"/>
        <v>139213.85</v>
      </c>
      <c r="G34" s="24" t="s">
        <v>4</v>
      </c>
      <c r="H34" s="2"/>
    </row>
    <row r="35" spans="1:8" x14ac:dyDescent="0.25">
      <c r="A35" s="2"/>
      <c r="B35" s="78" t="s">
        <v>114</v>
      </c>
      <c r="C35" s="79">
        <v>2015</v>
      </c>
      <c r="D35" s="79">
        <v>20</v>
      </c>
      <c r="E35" s="13">
        <v>601834</v>
      </c>
      <c r="F35" s="13">
        <f t="shared" si="0"/>
        <v>30091.7</v>
      </c>
      <c r="G35" s="24" t="s">
        <v>4</v>
      </c>
      <c r="H35" s="2"/>
    </row>
    <row r="36" spans="1:8" x14ac:dyDescent="0.25">
      <c r="A36" s="2"/>
      <c r="B36" s="78" t="s">
        <v>120</v>
      </c>
      <c r="C36" s="79">
        <v>2015</v>
      </c>
      <c r="D36" s="79">
        <v>75</v>
      </c>
      <c r="E36" s="13">
        <v>52400</v>
      </c>
      <c r="F36" s="13">
        <f t="shared" si="0"/>
        <v>698.66666666666663</v>
      </c>
      <c r="G36" s="24" t="s">
        <v>4</v>
      </c>
      <c r="H36" s="2"/>
    </row>
    <row r="37" spans="1:8" x14ac:dyDescent="0.25">
      <c r="A37" s="2"/>
      <c r="B37" s="78" t="s">
        <v>112</v>
      </c>
      <c r="C37" s="79">
        <v>2015</v>
      </c>
      <c r="D37" s="79">
        <v>75</v>
      </c>
      <c r="E37" s="13">
        <v>1029229</v>
      </c>
      <c r="F37" s="13">
        <f t="shared" si="0"/>
        <v>13723.053333333333</v>
      </c>
      <c r="G37" s="24" t="s">
        <v>4</v>
      </c>
      <c r="H37" s="2"/>
    </row>
    <row r="38" spans="1:8" x14ac:dyDescent="0.25">
      <c r="A38" s="2"/>
      <c r="B38" s="78" t="s">
        <v>121</v>
      </c>
      <c r="C38" s="79">
        <v>2015</v>
      </c>
      <c r="D38" s="79">
        <v>10</v>
      </c>
      <c r="E38" s="13">
        <v>247247</v>
      </c>
      <c r="F38" s="13">
        <f t="shared" si="0"/>
        <v>24724.7</v>
      </c>
      <c r="G38" s="24" t="s">
        <v>4</v>
      </c>
      <c r="H38" s="2"/>
    </row>
    <row r="39" spans="1:8" x14ac:dyDescent="0.25">
      <c r="A39" s="2"/>
      <c r="B39" s="78" t="s">
        <v>112</v>
      </c>
      <c r="C39" s="79">
        <v>2015</v>
      </c>
      <c r="D39" s="79">
        <v>75</v>
      </c>
      <c r="E39" s="13">
        <v>5718680</v>
      </c>
      <c r="F39" s="13">
        <f t="shared" si="0"/>
        <v>76249.066666666666</v>
      </c>
      <c r="G39" s="24" t="s">
        <v>4</v>
      </c>
      <c r="H39" s="2"/>
    </row>
    <row r="40" spans="1:8" x14ac:dyDescent="0.25">
      <c r="A40" s="2"/>
      <c r="B40" s="78" t="s">
        <v>114</v>
      </c>
      <c r="C40" s="79">
        <v>2015</v>
      </c>
      <c r="D40" s="79">
        <v>20</v>
      </c>
      <c r="E40" s="13">
        <v>190000</v>
      </c>
      <c r="F40" s="13">
        <f t="shared" si="0"/>
        <v>9500</v>
      </c>
      <c r="G40" s="24" t="s">
        <v>4</v>
      </c>
      <c r="H40" s="2"/>
    </row>
    <row r="41" spans="1:8" x14ac:dyDescent="0.25">
      <c r="A41" s="2"/>
      <c r="B41" s="78" t="s">
        <v>122</v>
      </c>
      <c r="C41" s="79">
        <v>2015</v>
      </c>
      <c r="D41" s="79">
        <v>5</v>
      </c>
      <c r="E41" s="13">
        <v>1669548</v>
      </c>
      <c r="F41" s="13">
        <f t="shared" si="0"/>
        <v>333909.59999999998</v>
      </c>
      <c r="G41" s="24" t="s">
        <v>4</v>
      </c>
      <c r="H41" s="2"/>
    </row>
    <row r="42" spans="1:8" x14ac:dyDescent="0.25">
      <c r="A42" s="2"/>
      <c r="B42" s="78" t="s">
        <v>123</v>
      </c>
      <c r="C42" s="79">
        <v>2015</v>
      </c>
      <c r="D42" s="79">
        <v>5</v>
      </c>
      <c r="E42" s="13">
        <v>308732</v>
      </c>
      <c r="F42" s="13">
        <f t="shared" si="0"/>
        <v>61746.400000000001</v>
      </c>
      <c r="G42" s="24" t="s">
        <v>4</v>
      </c>
      <c r="H42" s="2"/>
    </row>
    <row r="43" spans="1:8" x14ac:dyDescent="0.25">
      <c r="A43" s="2"/>
      <c r="B43" s="78" t="s">
        <v>124</v>
      </c>
      <c r="C43" s="79"/>
      <c r="D43" s="79">
        <v>25</v>
      </c>
      <c r="E43" s="13">
        <v>354100</v>
      </c>
      <c r="F43" s="13">
        <f t="shared" si="0"/>
        <v>14164</v>
      </c>
      <c r="G43" s="24" t="s">
        <v>4</v>
      </c>
      <c r="H43" s="2"/>
    </row>
    <row r="44" spans="1:8" x14ac:dyDescent="0.25">
      <c r="A44" s="2"/>
      <c r="B44" s="78" t="s">
        <v>124</v>
      </c>
      <c r="C44" s="79"/>
      <c r="D44" s="79">
        <v>25</v>
      </c>
      <c r="E44" s="13">
        <v>81890</v>
      </c>
      <c r="F44" s="13">
        <f t="shared" si="0"/>
        <v>3275.6</v>
      </c>
      <c r="G44" s="24" t="s">
        <v>4</v>
      </c>
      <c r="H44" s="2"/>
    </row>
    <row r="45" spans="1:8" x14ac:dyDescent="0.25">
      <c r="A45" s="2"/>
      <c r="B45" s="78" t="s">
        <v>112</v>
      </c>
      <c r="C45" s="79"/>
      <c r="D45" s="79">
        <v>75</v>
      </c>
      <c r="E45" s="13">
        <v>1423750</v>
      </c>
      <c r="F45" s="13">
        <f t="shared" si="0"/>
        <v>18983.333333333332</v>
      </c>
      <c r="G45" s="24" t="s">
        <v>4</v>
      </c>
      <c r="H45" s="2"/>
    </row>
    <row r="46" spans="1:8" x14ac:dyDescent="0.25">
      <c r="A46" s="2"/>
      <c r="B46" s="48" t="s">
        <v>125</v>
      </c>
      <c r="C46" s="49"/>
      <c r="D46" s="49"/>
      <c r="E46" s="50"/>
      <c r="F46" s="22">
        <f>SUM(F10:F45)</f>
        <v>1660100.843333333</v>
      </c>
      <c r="G46" s="23" t="s">
        <v>4</v>
      </c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  <row r="75" spans="1:8" x14ac:dyDescent="0.25">
      <c r="A75" s="8"/>
      <c r="B75" s="8"/>
      <c r="C75" s="8"/>
      <c r="D75" s="8"/>
      <c r="E75" s="8"/>
      <c r="F75" s="8"/>
      <c r="G75" s="8"/>
      <c r="H75" s="8"/>
    </row>
    <row r="76" spans="1:8" x14ac:dyDescent="0.25">
      <c r="A76" s="8"/>
      <c r="B76" s="8"/>
      <c r="C76" s="8"/>
      <c r="D76" s="8"/>
      <c r="E76" s="8"/>
      <c r="F76" s="8"/>
      <c r="G76" s="8"/>
      <c r="H76" s="8"/>
    </row>
    <row r="77" spans="1:8" x14ac:dyDescent="0.25">
      <c r="A77" s="8"/>
      <c r="B77" s="8"/>
      <c r="C77" s="8"/>
      <c r="D77" s="8"/>
      <c r="E77" s="8"/>
      <c r="F77" s="8"/>
      <c r="G77" s="8"/>
      <c r="H77" s="8"/>
    </row>
    <row r="78" spans="1:8" x14ac:dyDescent="0.25">
      <c r="A78" s="8"/>
      <c r="B78" s="8"/>
      <c r="C78" s="8"/>
      <c r="D78" s="8"/>
      <c r="E78" s="8"/>
      <c r="F78" s="8"/>
      <c r="G78" s="8"/>
      <c r="H78" s="8"/>
    </row>
  </sheetData>
  <sheetProtection password="DFE9" sheet="1" objects="1" scenarios="1"/>
  <mergeCells count="4">
    <mergeCell ref="B46:E4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970584.64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588450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382134.64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4258346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2950000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1308346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253649.65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385000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-131350.35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883500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1141167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2015'!F46</f>
        <v>1660100.843333333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1295534.6866666661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48" t="s">
        <v>129</v>
      </c>
      <c r="C33" s="49"/>
      <c r="D33" s="49"/>
      <c r="E33" s="49"/>
      <c r="F33" s="49"/>
      <c r="G33" s="49"/>
      <c r="H33" s="50"/>
      <c r="I33" s="2"/>
    </row>
    <row r="34" spans="1:9" x14ac:dyDescent="0.25">
      <c r="A34" s="2"/>
      <c r="B34" s="58" t="s">
        <v>130</v>
      </c>
      <c r="C34" s="59"/>
      <c r="D34" s="59"/>
      <c r="E34" s="59"/>
      <c r="F34" s="60"/>
      <c r="G34" s="13">
        <v>681108.04087199981</v>
      </c>
      <c r="H34" s="24" t="s">
        <v>4</v>
      </c>
      <c r="I34" s="2"/>
    </row>
    <row r="35" spans="1:9" x14ac:dyDescent="0.25">
      <c r="A35" s="2"/>
      <c r="B35" s="58" t="s">
        <v>131</v>
      </c>
      <c r="C35" s="59"/>
      <c r="D35" s="59"/>
      <c r="E35" s="59"/>
      <c r="F35" s="60"/>
      <c r="G35" s="84">
        <v>123834</v>
      </c>
      <c r="H35" s="24" t="s">
        <v>4</v>
      </c>
      <c r="I35" s="2"/>
    </row>
    <row r="36" spans="1:9" x14ac:dyDescent="0.25">
      <c r="A36" s="2"/>
      <c r="B36" s="48" t="s">
        <v>132</v>
      </c>
      <c r="C36" s="49"/>
      <c r="D36" s="49"/>
      <c r="E36" s="49"/>
      <c r="F36" s="50"/>
      <c r="G36" s="22">
        <f>G35-G34</f>
        <v>-557274.04087199981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26:H26"/>
    <mergeCell ref="B27:F27"/>
    <mergeCell ref="B35:F35"/>
    <mergeCell ref="B36:F36"/>
    <mergeCell ref="B28:F28"/>
    <mergeCell ref="B29:F29"/>
    <mergeCell ref="B30:F30"/>
    <mergeCell ref="B33:H33"/>
    <mergeCell ref="B34:F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70916163</v>
      </c>
      <c r="H9" s="70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8" t="s">
        <v>43</v>
      </c>
      <c r="C11" s="59"/>
      <c r="D11" s="60"/>
      <c r="E11" s="13">
        <v>28131323</v>
      </c>
      <c r="F11" s="24" t="s">
        <v>4</v>
      </c>
      <c r="G11" s="21"/>
      <c r="H11" s="85"/>
      <c r="I11" s="2"/>
    </row>
    <row r="12" spans="1:9" x14ac:dyDescent="0.25">
      <c r="A12" s="2"/>
      <c r="B12" s="58" t="s">
        <v>44</v>
      </c>
      <c r="C12" s="59"/>
      <c r="D12" s="60"/>
      <c r="E12" s="13">
        <v>3159271</v>
      </c>
      <c r="F12" s="24" t="s">
        <v>4</v>
      </c>
      <c r="G12" s="16"/>
      <c r="H12" s="86"/>
      <c r="I12" s="2"/>
    </row>
    <row r="13" spans="1:9" x14ac:dyDescent="0.25">
      <c r="A13" s="2"/>
      <c r="B13" s="58" t="s">
        <v>45</v>
      </c>
      <c r="C13" s="59"/>
      <c r="D13" s="60"/>
      <c r="E13" s="13">
        <v>1320758</v>
      </c>
      <c r="F13" s="24" t="s">
        <v>4</v>
      </c>
      <c r="G13" s="16"/>
      <c r="H13" s="86"/>
      <c r="I13" s="2"/>
    </row>
    <row r="14" spans="1:9" x14ac:dyDescent="0.25">
      <c r="A14" s="2"/>
      <c r="B14" s="58" t="s">
        <v>46</v>
      </c>
      <c r="C14" s="59"/>
      <c r="D14" s="60"/>
      <c r="E14" s="13">
        <v>1997833</v>
      </c>
      <c r="F14" s="24" t="s">
        <v>4</v>
      </c>
      <c r="G14" s="16"/>
      <c r="H14" s="86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34609185</v>
      </c>
      <c r="F15" s="70" t="s">
        <v>4</v>
      </c>
      <c r="G15" s="16"/>
      <c r="H15" s="86"/>
      <c r="I15" s="2"/>
    </row>
    <row r="16" spans="1:9" x14ac:dyDescent="0.25">
      <c r="A16" s="2"/>
      <c r="B16" s="58" t="s">
        <v>48</v>
      </c>
      <c r="C16" s="59"/>
      <c r="D16" s="60"/>
      <c r="E16" s="13">
        <v>9034959</v>
      </c>
      <c r="F16" s="24" t="s">
        <v>4</v>
      </c>
      <c r="G16" s="16"/>
      <c r="H16" s="86"/>
      <c r="I16" s="2"/>
    </row>
    <row r="17" spans="1:9" x14ac:dyDescent="0.25">
      <c r="A17" s="2"/>
      <c r="B17" s="58" t="s">
        <v>49</v>
      </c>
      <c r="C17" s="59"/>
      <c r="D17" s="60"/>
      <c r="E17" s="13">
        <v>0</v>
      </c>
      <c r="F17" s="24" t="s">
        <v>4</v>
      </c>
      <c r="G17" s="16"/>
      <c r="H17" s="86"/>
      <c r="I17" s="2"/>
    </row>
    <row r="18" spans="1:9" x14ac:dyDescent="0.25">
      <c r="A18" s="2"/>
      <c r="B18" s="58" t="s">
        <v>50</v>
      </c>
      <c r="C18" s="59"/>
      <c r="D18" s="60"/>
      <c r="E18" s="13">
        <v>0</v>
      </c>
      <c r="F18" s="24" t="s">
        <v>4</v>
      </c>
      <c r="G18" s="16"/>
      <c r="H18" s="86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9034959</v>
      </c>
      <c r="F19" s="70" t="s">
        <v>4</v>
      </c>
      <c r="G19" s="16"/>
      <c r="H19" s="86"/>
      <c r="I19" s="2"/>
    </row>
    <row r="20" spans="1:9" ht="29.25" customHeight="1" x14ac:dyDescent="0.25">
      <c r="A20" s="2"/>
      <c r="B20" s="51" t="s">
        <v>52</v>
      </c>
      <c r="C20" s="52"/>
      <c r="D20" s="53"/>
      <c r="E20" s="13">
        <v>-3270817</v>
      </c>
      <c r="F20" s="24" t="s">
        <v>4</v>
      </c>
      <c r="G20" s="16"/>
      <c r="H20" s="86"/>
      <c r="I20" s="2"/>
    </row>
    <row r="21" spans="1:9" ht="30.75" customHeight="1" x14ac:dyDescent="0.25">
      <c r="A21" s="2"/>
      <c r="B21" s="51" t="s">
        <v>53</v>
      </c>
      <c r="C21" s="52"/>
      <c r="D21" s="53"/>
      <c r="E21" s="13">
        <v>-40509809</v>
      </c>
      <c r="F21" s="24" t="s">
        <v>4</v>
      </c>
      <c r="G21" s="16"/>
      <c r="H21" s="86"/>
      <c r="I21" s="2"/>
    </row>
    <row r="22" spans="1:9" x14ac:dyDescent="0.25">
      <c r="A22" s="2"/>
      <c r="B22" s="58" t="s">
        <v>54</v>
      </c>
      <c r="C22" s="59"/>
      <c r="D22" s="60"/>
      <c r="E22" s="13">
        <v>0</v>
      </c>
      <c r="F22" s="24" t="s">
        <v>4</v>
      </c>
      <c r="G22" s="16"/>
      <c r="H22" s="86"/>
      <c r="I22" s="2"/>
    </row>
    <row r="23" spans="1:9" x14ac:dyDescent="0.25">
      <c r="A23" s="2"/>
      <c r="B23" s="58" t="s">
        <v>55</v>
      </c>
      <c r="C23" s="59"/>
      <c r="D23" s="60"/>
      <c r="E23" s="13">
        <v>0</v>
      </c>
      <c r="F23" s="24" t="s">
        <v>4</v>
      </c>
      <c r="G23" s="16"/>
      <c r="H23" s="86"/>
      <c r="I23" s="2"/>
    </row>
    <row r="24" spans="1:9" ht="30" customHeight="1" x14ac:dyDescent="0.25">
      <c r="A24" s="2"/>
      <c r="B24" s="51" t="s">
        <v>56</v>
      </c>
      <c r="C24" s="52"/>
      <c r="D24" s="53"/>
      <c r="E24" s="13">
        <v>0</v>
      </c>
      <c r="F24" s="24" t="s">
        <v>4</v>
      </c>
      <c r="G24" s="16"/>
      <c r="H24" s="86"/>
      <c r="I24" s="2"/>
    </row>
    <row r="25" spans="1:9" ht="30" customHeight="1" x14ac:dyDescent="0.25">
      <c r="A25" s="2"/>
      <c r="B25" s="51" t="s">
        <v>57</v>
      </c>
      <c r="C25" s="52"/>
      <c r="D25" s="53"/>
      <c r="E25" s="13">
        <v>0</v>
      </c>
      <c r="F25" s="24" t="s">
        <v>4</v>
      </c>
      <c r="G25" s="16"/>
      <c r="H25" s="86"/>
      <c r="I25" s="2"/>
    </row>
    <row r="26" spans="1:9" ht="30" customHeight="1" x14ac:dyDescent="0.25">
      <c r="A26" s="2"/>
      <c r="B26" s="51" t="s">
        <v>58</v>
      </c>
      <c r="C26" s="52"/>
      <c r="D26" s="53"/>
      <c r="E26" s="13">
        <v>0</v>
      </c>
      <c r="F26" s="24" t="s">
        <v>4</v>
      </c>
      <c r="G26" s="16"/>
      <c r="H26" s="86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-43780626</v>
      </c>
      <c r="F27" s="70" t="s">
        <v>4</v>
      </c>
      <c r="G27" s="17"/>
      <c r="H27" s="87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-136482</v>
      </c>
      <c r="F28" s="70" t="s">
        <v>4</v>
      </c>
      <c r="G28" s="1">
        <f>IF(E28&lt;0,0,-E28)</f>
        <v>0</v>
      </c>
      <c r="H28" s="70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9337956.8048189804</v>
      </c>
      <c r="F30" s="70" t="s">
        <v>4</v>
      </c>
      <c r="G30" s="19">
        <f>-$E$30</f>
        <v>-9337956.8048189804</v>
      </c>
      <c r="H30" s="70" t="s">
        <v>4</v>
      </c>
      <c r="I30" s="2"/>
    </row>
    <row r="31" spans="1:9" x14ac:dyDescent="0.25">
      <c r="A31" s="2"/>
      <c r="B31" s="88" t="s">
        <v>126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1" t="s">
        <v>127</v>
      </c>
      <c r="C32" s="52"/>
      <c r="D32" s="53"/>
      <c r="E32" s="13">
        <v>40612924.530000001</v>
      </c>
      <c r="F32" s="24" t="s">
        <v>4</v>
      </c>
      <c r="G32" s="21"/>
      <c r="H32" s="85"/>
      <c r="I32" s="2"/>
    </row>
    <row r="33" spans="1:9" x14ac:dyDescent="0.25">
      <c r="A33" s="2"/>
      <c r="B33" s="58" t="s">
        <v>62</v>
      </c>
      <c r="C33" s="59"/>
      <c r="D33" s="60"/>
      <c r="E33" s="13">
        <v>0</v>
      </c>
      <c r="F33" s="24" t="s">
        <v>4</v>
      </c>
      <c r="G33" s="16"/>
      <c r="H33" s="86"/>
      <c r="I33" s="2"/>
    </row>
    <row r="34" spans="1:9" ht="43.5" customHeight="1" x14ac:dyDescent="0.25">
      <c r="A34" s="2"/>
      <c r="B34" s="51" t="s">
        <v>63</v>
      </c>
      <c r="C34" s="52"/>
      <c r="D34" s="53"/>
      <c r="E34" s="13">
        <v>3833610</v>
      </c>
      <c r="F34" s="24" t="s">
        <v>4</v>
      </c>
      <c r="G34" s="17"/>
      <c r="H34" s="87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44446534.530000001</v>
      </c>
      <c r="F35" s="70" t="s">
        <v>4</v>
      </c>
      <c r="G35" s="19">
        <f>-E35</f>
        <v>-44446534.530000001</v>
      </c>
      <c r="H35" s="70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17131671.665181018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2018-08-13T10:38:00Z</dcterms:modified>
</cp:coreProperties>
</file>