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1770" yWindow="150" windowWidth="11700" windowHeight="1102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8" l="1"/>
  <c r="G11" i="8"/>
  <c r="G13" i="9" l="1"/>
  <c r="G10" i="9" l="1"/>
  <c r="G30" i="13"/>
  <c r="F32" i="11" l="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E19" i="2" s="1"/>
  <c r="G17" i="12"/>
  <c r="F11" i="11"/>
  <c r="F12" i="11"/>
  <c r="F13" i="11"/>
  <c r="F14" i="11"/>
  <c r="F33" i="11"/>
  <c r="F10" i="11"/>
  <c r="F34" i="11" s="1"/>
  <c r="G29" i="12" s="1"/>
  <c r="G13" i="10"/>
  <c r="E15" i="2" s="1"/>
  <c r="G15" i="2" s="1"/>
  <c r="G12" i="9"/>
  <c r="G14" i="9" s="1"/>
  <c r="G9" i="9"/>
  <c r="G11" i="9" s="1"/>
  <c r="G12" i="7"/>
  <c r="E9" i="2" s="1"/>
  <c r="E18" i="2"/>
  <c r="E10" i="2"/>
  <c r="E28" i="13" l="1"/>
  <c r="G28" i="13" s="1"/>
  <c r="G36" i="13" s="1"/>
  <c r="E23" i="2" s="1"/>
  <c r="G23" i="2" s="1"/>
  <c r="G9" i="8"/>
  <c r="G30" i="12"/>
  <c r="E20" i="2" s="1"/>
  <c r="E21" i="2" s="1"/>
  <c r="G21" i="2" s="1"/>
  <c r="G15" i="9"/>
  <c r="E12" i="2" s="1"/>
  <c r="E11" i="2" l="1"/>
  <c r="E13" i="2" s="1"/>
  <c r="G13" i="2" s="1"/>
  <c r="G24" i="2" s="1"/>
</calcChain>
</file>

<file path=xl/sharedStrings.xml><?xml version="1.0" encoding="utf-8"?>
<sst xmlns="http://schemas.openxmlformats.org/spreadsheetml/2006/main" count="251" uniqueCount="133">
  <si>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</si>
  <si>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</si>
  <si>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</si>
  <si>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</si>
  <si>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</si>
  <si>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</si>
  <si>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</si>
  <si>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</si>
  <si>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</si>
  <si>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</si>
  <si>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</si>
  <si>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</si>
  <si>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</si>
  <si>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</si>
  <si>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</si>
  <si>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</si>
  <si>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</si>
  <si>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</si>
  <si>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</si>
  <si>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</si>
  <si>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</si>
  <si>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</si>
  <si>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</si>
  <si>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</si>
  <si>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</si>
  <si>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</si>
  <si>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</si>
  <si>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</si>
  <si>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</si>
  <si>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</si>
  <si>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</si>
  <si>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</si>
  <si>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</si>
  <si>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</si>
  <si>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</si>
  <si>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</si>
  <si>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</si>
  <si>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</si>
  <si>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</si>
  <si>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</si>
  <si>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</si>
  <si>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</si>
  <si>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</si>
  <si>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</si>
  <si>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</si>
  <si>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</si>
  <si>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</si>
  <si>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</si>
  <si>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</si>
  <si>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</si>
  <si>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</si>
  <si>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</si>
  <si>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</si>
  <si>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</si>
  <si>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</si>
  <si>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</si>
  <si>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</si>
  <si>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</si>
  <si>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</si>
  <si>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</si>
  <si>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</si>
  <si>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</si>
  <si>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</si>
  <si>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</si>
  <si>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</si>
  <si>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</si>
  <si>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</si>
  <si>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</si>
  <si>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</si>
  <si>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</si>
  <si>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</si>
  <si>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</si>
  <si>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</si>
  <si>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</si>
  <si>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</si>
  <si>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</si>
  <si>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</si>
  <si>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</si>
  <si>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</si>
  <si>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</si>
  <si>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</si>
  <si>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</si>
  <si>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</si>
  <si>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</si>
  <si>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</si>
  <si>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</si>
  <si>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</si>
  <si>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</si>
  <si>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</si>
  <si>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</si>
  <si>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</si>
  <si>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</si>
  <si>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</si>
  <si>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</si>
  <si>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</si>
  <si>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</si>
  <si>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</si>
  <si>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</si>
  <si>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</si>
  <si>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</si>
  <si>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</si>
  <si>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</si>
  <si>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</si>
  <si>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</si>
  <si>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</si>
  <si>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 xml:space="preserve">Ledningsnet ≤ Ø 200 mm </t>
  </si>
  <si>
    <t xml:space="preserve">Ø 200 mm &lt; Ledningsnet ≤ Ø 500 mm </t>
  </si>
  <si>
    <t>Ø 1200 mm &lt; Ledningsnet ≤ Ø 1600 mm</t>
  </si>
  <si>
    <t>Tryksatte minipumpestationer (husstandssystemer)</t>
  </si>
  <si>
    <t>Pumpestationer i brønde (&lt; 6,25 m2), Konstruktioner</t>
  </si>
  <si>
    <t>Oversvømmelseskort</t>
  </si>
  <si>
    <t>Jordbassin Klasse B</t>
  </si>
  <si>
    <t>Onlinemåler</t>
  </si>
  <si>
    <t>Pumpestationer i brønde (&lt; 6,25 m2), Mek/EL</t>
  </si>
  <si>
    <t>Pumpestationer i brønde (&lt; 6,25 m2), SRO</t>
  </si>
  <si>
    <t>Pumpeinstallation Miljøklasse B (100-300 l/s) - Mek/EL</t>
  </si>
  <si>
    <t>Indløb med riste, Mek/EL</t>
  </si>
  <si>
    <t>Indløb med riste, SRO</t>
  </si>
  <si>
    <t>Sand- og fedtfang, Mek/EL</t>
  </si>
  <si>
    <t>Sand- og fedtfang, SRO</t>
  </si>
  <si>
    <t>Forklaring, Mek/EL</t>
  </si>
  <si>
    <t>Forklaring, SRO</t>
  </si>
  <si>
    <t>Beluftningstanke, Mek/EL</t>
  </si>
  <si>
    <t>Beluftningstanke, SRO</t>
  </si>
  <si>
    <t>Efterklaringstanke, SRO</t>
  </si>
  <si>
    <t>Slutafvanding, slam - lavteknologisk (slambede), Mek/EL</t>
  </si>
  <si>
    <t>Arbejdsplads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</si>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</sst>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88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27" t="s">
        <v>10</v>
      </c>
      <c r="E6" s="27"/>
      <c r="F6" s="27"/>
      <c r="G6" s="27"/>
      <c r="H6" s="4"/>
      <c r="I6" s="2"/>
    </row>
    <row r="7" spans="1:9" ht="15" customHeight="1" x14ac:dyDescent="0.25">
      <c r="A7" s="2"/>
      <c r="B7" s="2"/>
      <c r="C7" s="4"/>
      <c r="D7" s="27"/>
      <c r="E7" s="27"/>
      <c r="F7" s="27"/>
      <c r="G7" s="27"/>
      <c r="H7" s="4"/>
      <c r="I7" s="2"/>
    </row>
    <row r="8" spans="1:9" ht="15.75" x14ac:dyDescent="0.25">
      <c r="A8" s="2"/>
      <c r="B8" s="2"/>
      <c r="C8" s="5"/>
      <c r="D8" s="35" t="s">
        <v>104</v>
      </c>
      <c r="E8" s="35"/>
      <c r="F8" s="35"/>
      <c r="G8" s="3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34" t="s">
        <v>11</v>
      </c>
      <c r="E11" s="34"/>
      <c r="F11" s="34"/>
      <c r="G11" s="3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12</v>
      </c>
      <c r="D13" s="45" t="s">
        <v>20</v>
      </c>
      <c r="E13" s="46"/>
      <c r="F13" s="46"/>
      <c r="G13" s="47"/>
      <c r="H13" s="2"/>
      <c r="I13" s="2"/>
    </row>
    <row r="14" spans="1:9" x14ac:dyDescent="0.25">
      <c r="A14" s="2"/>
      <c r="B14" s="2"/>
      <c r="C14" s="7" t="s">
        <v>13</v>
      </c>
      <c r="D14" s="36" t="s">
        <v>21</v>
      </c>
      <c r="E14" s="37"/>
      <c r="F14" s="37"/>
      <c r="G14" s="38"/>
      <c r="H14" s="2"/>
      <c r="I14" s="2"/>
    </row>
    <row r="15" spans="1:9" x14ac:dyDescent="0.25">
      <c r="A15" s="2"/>
      <c r="B15" s="2"/>
      <c r="C15" s="7" t="s">
        <v>14</v>
      </c>
      <c r="D15" s="39" t="s">
        <v>22</v>
      </c>
      <c r="E15" s="40"/>
      <c r="F15" s="40"/>
      <c r="G15" s="41"/>
      <c r="H15" s="2"/>
      <c r="I15" s="2"/>
    </row>
    <row r="16" spans="1:9" x14ac:dyDescent="0.25">
      <c r="A16" s="2"/>
      <c r="B16" s="2"/>
      <c r="C16" s="7" t="s">
        <v>15</v>
      </c>
      <c r="D16" s="39" t="s">
        <v>23</v>
      </c>
      <c r="E16" s="40"/>
      <c r="F16" s="40"/>
      <c r="G16" s="41"/>
      <c r="H16" s="2"/>
      <c r="I16" s="2"/>
    </row>
    <row r="17" spans="1:9" x14ac:dyDescent="0.25">
      <c r="A17" s="2"/>
      <c r="B17" s="2"/>
      <c r="C17" s="7" t="s">
        <v>16</v>
      </c>
      <c r="D17" s="42" t="s">
        <v>29</v>
      </c>
      <c r="E17" s="43"/>
      <c r="F17" s="43"/>
      <c r="G17" s="44"/>
      <c r="H17" s="2"/>
      <c r="I17" s="2"/>
    </row>
    <row r="18" spans="1:9" x14ac:dyDescent="0.25">
      <c r="A18" s="2"/>
      <c r="B18" s="2"/>
      <c r="C18" s="7" t="s">
        <v>17</v>
      </c>
      <c r="D18" s="28" t="s">
        <v>5</v>
      </c>
      <c r="E18" s="29"/>
      <c r="F18" s="29"/>
      <c r="G18" s="30"/>
      <c r="H18" s="2"/>
      <c r="I18" s="2"/>
    </row>
    <row r="19" spans="1:9" x14ac:dyDescent="0.25">
      <c r="A19" s="2"/>
      <c r="B19" s="2"/>
      <c r="C19" s="7" t="s">
        <v>18</v>
      </c>
      <c r="D19" s="28" t="s">
        <v>25</v>
      </c>
      <c r="E19" s="29"/>
      <c r="F19" s="29"/>
      <c r="G19" s="30"/>
      <c r="H19" s="2"/>
      <c r="I19" s="2"/>
    </row>
    <row r="20" spans="1:9" x14ac:dyDescent="0.25">
      <c r="A20" s="2"/>
      <c r="B20" s="2"/>
      <c r="C20" s="7" t="s">
        <v>19</v>
      </c>
      <c r="D20" s="31" t="s">
        <v>26</v>
      </c>
      <c r="E20" s="32"/>
      <c r="F20" s="32"/>
      <c r="G20" s="33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</sheetData>
  <sheetProtection password="DFE9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6.57031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130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103</v>
      </c>
      <c r="C8" s="49"/>
      <c r="D8" s="49"/>
      <c r="E8" s="49"/>
      <c r="F8" s="49"/>
      <c r="G8" s="49"/>
      <c r="H8" s="50"/>
      <c r="I8" s="2"/>
    </row>
    <row r="9" spans="1:9" ht="30" customHeight="1" x14ac:dyDescent="0.25">
      <c r="A9" s="2"/>
      <c r="B9" s="52" t="s">
        <v>28</v>
      </c>
      <c r="C9" s="53"/>
      <c r="D9" s="54"/>
      <c r="E9" s="9">
        <f>'Fane 3. Grundlag'!G12</f>
        <v>66146469.714636445</v>
      </c>
      <c r="F9" s="10" t="s">
        <v>4</v>
      </c>
      <c r="G9" s="11"/>
      <c r="H9" s="12"/>
      <c r="I9" s="2"/>
    </row>
    <row r="10" spans="1:9" x14ac:dyDescent="0.25">
      <c r="A10" s="2"/>
      <c r="B10" s="61" t="s">
        <v>91</v>
      </c>
      <c r="C10" s="56"/>
      <c r="D10" s="57"/>
      <c r="E10" s="13">
        <f>'Fane 3. Grundlag'!G11</f>
        <v>4607065.7365088193</v>
      </c>
      <c r="F10" s="10" t="s">
        <v>4</v>
      </c>
      <c r="G10" s="14"/>
      <c r="H10" s="15"/>
      <c r="I10" s="2"/>
    </row>
    <row r="11" spans="1:9" x14ac:dyDescent="0.25">
      <c r="A11" s="2"/>
      <c r="B11" s="55" t="s">
        <v>22</v>
      </c>
      <c r="C11" s="56"/>
      <c r="D11" s="57"/>
      <c r="E11" s="13">
        <f>'Fane 4. Individuelt eff.krav'!G13</f>
        <v>112036.02045087414</v>
      </c>
      <c r="F11" s="10" t="s">
        <v>4</v>
      </c>
      <c r="G11" s="16"/>
      <c r="H11" s="15"/>
      <c r="I11" s="2"/>
    </row>
    <row r="12" spans="1:9" x14ac:dyDescent="0.25">
      <c r="A12" s="2"/>
      <c r="B12" s="55" t="s">
        <v>23</v>
      </c>
      <c r="C12" s="56"/>
      <c r="D12" s="57"/>
      <c r="E12" s="13">
        <f>'Fane 5. Generelt eff.krav'!G15</f>
        <v>835464.7909636593</v>
      </c>
      <c r="F12" s="10" t="s">
        <v>4</v>
      </c>
      <c r="G12" s="17"/>
      <c r="H12" s="18"/>
      <c r="I12" s="2"/>
    </row>
    <row r="13" spans="1:9" x14ac:dyDescent="0.25">
      <c r="A13" s="2"/>
      <c r="B13" s="62" t="s">
        <v>37</v>
      </c>
      <c r="C13" s="63"/>
      <c r="D13" s="64"/>
      <c r="E13" s="19">
        <f>$E$9-$E$11-$E$12</f>
        <v>65198968.903221913</v>
      </c>
      <c r="F13" s="20" t="s">
        <v>4</v>
      </c>
      <c r="G13" s="19">
        <f>E13</f>
        <v>65198968.903221913</v>
      </c>
      <c r="H13" s="20" t="s">
        <v>4</v>
      </c>
      <c r="I13" s="2"/>
    </row>
    <row r="14" spans="1:9" x14ac:dyDescent="0.25">
      <c r="A14" s="2"/>
      <c r="B14" s="48" t="s">
        <v>29</v>
      </c>
      <c r="C14" s="49"/>
      <c r="D14" s="49"/>
      <c r="E14" s="49"/>
      <c r="F14" s="49"/>
      <c r="G14" s="49"/>
      <c r="H14" s="50"/>
      <c r="I14" s="2"/>
    </row>
    <row r="15" spans="1:9" x14ac:dyDescent="0.25">
      <c r="A15" s="2"/>
      <c r="B15" s="58" t="s">
        <v>102</v>
      </c>
      <c r="C15" s="59"/>
      <c r="D15" s="60"/>
      <c r="E15" s="19">
        <f>'Fane 6. Hist. over el. underdæk'!G13</f>
        <v>-467884.75</v>
      </c>
      <c r="F15" s="20" t="s">
        <v>4</v>
      </c>
      <c r="G15" s="19">
        <f>E15</f>
        <v>-467884.75</v>
      </c>
      <c r="H15" s="20" t="s">
        <v>4</v>
      </c>
      <c r="I15" s="2"/>
    </row>
    <row r="16" spans="1:9" x14ac:dyDescent="0.25">
      <c r="A16" s="2"/>
      <c r="B16" s="48" t="s">
        <v>25</v>
      </c>
      <c r="C16" s="49"/>
      <c r="D16" s="49"/>
      <c r="E16" s="49"/>
      <c r="F16" s="49"/>
      <c r="G16" s="49"/>
      <c r="H16" s="50"/>
      <c r="I16" s="2"/>
    </row>
    <row r="17" spans="1:9" x14ac:dyDescent="0.25">
      <c r="A17" s="2"/>
      <c r="B17" s="52" t="s">
        <v>32</v>
      </c>
      <c r="C17" s="53"/>
      <c r="D17" s="54"/>
      <c r="E17" s="13">
        <f>'Fane 8. Korrektion af PL2015'!G11</f>
        <v>110618</v>
      </c>
      <c r="F17" s="10" t="s">
        <v>4</v>
      </c>
      <c r="G17" s="21"/>
      <c r="H17" s="12"/>
      <c r="I17" s="2"/>
    </row>
    <row r="18" spans="1:9" x14ac:dyDescent="0.25">
      <c r="A18" s="2"/>
      <c r="B18" s="52" t="s">
        <v>33</v>
      </c>
      <c r="C18" s="53"/>
      <c r="D18" s="54"/>
      <c r="E18" s="13">
        <f>'Fane 8. Korrektion af PL2015'!G17</f>
        <v>-941316.82000000007</v>
      </c>
      <c r="F18" s="10" t="s">
        <v>4</v>
      </c>
      <c r="G18" s="16"/>
      <c r="H18" s="15"/>
      <c r="I18" s="2"/>
    </row>
    <row r="19" spans="1:9" ht="30" customHeight="1" x14ac:dyDescent="0.25">
      <c r="A19" s="2"/>
      <c r="B19" s="52" t="s">
        <v>92</v>
      </c>
      <c r="C19" s="53"/>
      <c r="D19" s="54"/>
      <c r="E19" s="13">
        <f>'Fane 8. Korrektion af PL2015'!G23</f>
        <v>15684</v>
      </c>
      <c r="F19" s="10" t="s">
        <v>4</v>
      </c>
      <c r="G19" s="14"/>
      <c r="H19" s="15"/>
      <c r="I19" s="2"/>
    </row>
    <row r="20" spans="1:9" ht="28.5" customHeight="1" x14ac:dyDescent="0.25">
      <c r="A20" s="2"/>
      <c r="B20" s="52" t="s">
        <v>34</v>
      </c>
      <c r="C20" s="53"/>
      <c r="D20" s="54"/>
      <c r="E20" s="13">
        <f>'Fane 8. Korrektion af PL2015'!G30</f>
        <v>854702.41419999953</v>
      </c>
      <c r="F20" s="10" t="s">
        <v>4</v>
      </c>
      <c r="G20" s="17"/>
      <c r="H20" s="18"/>
      <c r="I20" s="2"/>
    </row>
    <row r="21" spans="1:9" x14ac:dyDescent="0.25">
      <c r="A21" s="2"/>
      <c r="B21" s="58" t="s">
        <v>35</v>
      </c>
      <c r="C21" s="59"/>
      <c r="D21" s="60"/>
      <c r="E21" s="19">
        <f>SUM(E17:E20)</f>
        <v>39687.594199999468</v>
      </c>
      <c r="F21" s="20" t="s">
        <v>4</v>
      </c>
      <c r="G21" s="19">
        <f>E21</f>
        <v>39687.594199999468</v>
      </c>
      <c r="H21" s="20" t="s">
        <v>4</v>
      </c>
      <c r="I21" s="2"/>
    </row>
    <row r="22" spans="1:9" x14ac:dyDescent="0.25">
      <c r="A22" s="2"/>
      <c r="B22" s="48" t="s">
        <v>30</v>
      </c>
      <c r="C22" s="49"/>
      <c r="D22" s="49"/>
      <c r="E22" s="49"/>
      <c r="F22" s="49"/>
      <c r="G22" s="49"/>
      <c r="H22" s="50"/>
      <c r="I22" s="2"/>
    </row>
    <row r="23" spans="1:9" x14ac:dyDescent="0.25">
      <c r="A23" s="2"/>
      <c r="B23" s="58" t="s">
        <v>31</v>
      </c>
      <c r="C23" s="59"/>
      <c r="D23" s="60"/>
      <c r="E23" s="19">
        <f>'Fane 9. Kontrol af PL2015'!G36</f>
        <v>-257485</v>
      </c>
      <c r="F23" s="20" t="s">
        <v>4</v>
      </c>
      <c r="G23" s="19">
        <f>E23</f>
        <v>-257485</v>
      </c>
      <c r="H23" s="20" t="s">
        <v>4</v>
      </c>
      <c r="I23" s="2"/>
    </row>
    <row r="24" spans="1:9" x14ac:dyDescent="0.25">
      <c r="A24" s="2"/>
      <c r="B24" s="48" t="s">
        <v>36</v>
      </c>
      <c r="C24" s="49"/>
      <c r="D24" s="49"/>
      <c r="E24" s="49"/>
      <c r="F24" s="50"/>
      <c r="G24" s="22">
        <f>G13+G15+G21+G23</f>
        <v>64513286.747421913</v>
      </c>
      <c r="H24" s="23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18"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9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38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5" t="s">
        <v>93</v>
      </c>
      <c r="C9" s="56"/>
      <c r="D9" s="56"/>
      <c r="E9" s="56"/>
      <c r="F9" s="57"/>
      <c r="G9" s="13">
        <v>25271212.363550264</v>
      </c>
      <c r="H9" s="24" t="s">
        <v>4</v>
      </c>
      <c r="I9" s="2"/>
    </row>
    <row r="10" spans="1:9" x14ac:dyDescent="0.25">
      <c r="A10" s="2"/>
      <c r="B10" s="55" t="s">
        <v>94</v>
      </c>
      <c r="C10" s="56"/>
      <c r="D10" s="56"/>
      <c r="E10" s="56"/>
      <c r="F10" s="57"/>
      <c r="G10" s="13">
        <v>36268191.61457736</v>
      </c>
      <c r="H10" s="24" t="s">
        <v>4</v>
      </c>
      <c r="I10" s="2"/>
    </row>
    <row r="11" spans="1:9" x14ac:dyDescent="0.25">
      <c r="A11" s="2"/>
      <c r="B11" s="55" t="s">
        <v>95</v>
      </c>
      <c r="C11" s="56"/>
      <c r="D11" s="56"/>
      <c r="E11" s="56"/>
      <c r="F11" s="57"/>
      <c r="G11" s="13">
        <v>4607065.7365088193</v>
      </c>
      <c r="H11" s="24" t="s">
        <v>4</v>
      </c>
      <c r="I11" s="2"/>
    </row>
    <row r="12" spans="1:9" x14ac:dyDescent="0.25">
      <c r="A12" s="2"/>
      <c r="B12" s="48" t="s">
        <v>38</v>
      </c>
      <c r="C12" s="49"/>
      <c r="D12" s="49"/>
      <c r="E12" s="49"/>
      <c r="F12" s="50"/>
      <c r="G12" s="22">
        <f>SUM(G9:G11)</f>
        <v>66146469.714636445</v>
      </c>
      <c r="H12" s="23" t="s">
        <v>4</v>
      </c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26" t="s">
        <v>96</v>
      </c>
      <c r="C14" s="25"/>
      <c r="D14" s="25"/>
      <c r="E14" s="25"/>
      <c r="F14" s="25"/>
      <c r="G14" s="25"/>
      <c r="H14" s="25"/>
      <c r="I14" s="2"/>
    </row>
    <row r="15" spans="1:9" x14ac:dyDescent="0.25">
      <c r="A15" s="2"/>
      <c r="B15" s="25"/>
      <c r="C15" s="25"/>
      <c r="D15" s="25"/>
      <c r="E15" s="25"/>
      <c r="F15" s="25"/>
      <c r="G15" s="25"/>
      <c r="H15" s="25"/>
      <c r="I15" s="2"/>
    </row>
    <row r="16" spans="1:9" x14ac:dyDescent="0.25">
      <c r="A16" s="2"/>
      <c r="B16" s="2"/>
      <c r="C16" s="2"/>
      <c r="D16" s="2"/>
      <c r="E16" s="2"/>
      <c r="F16" s="2"/>
      <c r="G16" s="25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24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22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5" t="s">
        <v>97</v>
      </c>
      <c r="C9" s="56"/>
      <c r="D9" s="56"/>
      <c r="E9" s="56"/>
      <c r="F9" s="57"/>
      <c r="G9" s="13">
        <f>'Fane 3. Grundlag'!G12-'Fane 3. Grundlag'!G11</f>
        <v>61539403.978127629</v>
      </c>
      <c r="H9" s="24" t="s">
        <v>4</v>
      </c>
      <c r="I9" s="2"/>
    </row>
    <row r="10" spans="1:9" x14ac:dyDescent="0.25">
      <c r="A10" s="2"/>
      <c r="B10" s="55" t="s">
        <v>131</v>
      </c>
      <c r="C10" s="56"/>
      <c r="D10" s="56"/>
      <c r="E10" s="56"/>
      <c r="F10" s="57"/>
      <c r="G10" s="13">
        <v>630876.21772661607</v>
      </c>
      <c r="H10" s="24" t="s">
        <v>4</v>
      </c>
      <c r="I10" s="2"/>
    </row>
    <row r="11" spans="1:9" x14ac:dyDescent="0.25">
      <c r="A11" s="2"/>
      <c r="B11" s="55" t="s">
        <v>132</v>
      </c>
      <c r="C11" s="56"/>
      <c r="D11" s="56"/>
      <c r="E11" s="56"/>
      <c r="F11" s="57"/>
      <c r="G11" s="13">
        <f>$G$9-$G$10</f>
        <v>60908527.760401011</v>
      </c>
      <c r="H11" s="24" t="s">
        <v>4</v>
      </c>
      <c r="I11" s="2"/>
    </row>
    <row r="12" spans="1:9" x14ac:dyDescent="0.25">
      <c r="A12" s="2"/>
      <c r="B12" s="55" t="s">
        <v>65</v>
      </c>
      <c r="C12" s="56"/>
      <c r="D12" s="56"/>
      <c r="E12" s="56"/>
      <c r="F12" s="57"/>
      <c r="G12" s="65">
        <v>0.18394143574048608</v>
      </c>
      <c r="H12" s="24" t="s">
        <v>66</v>
      </c>
      <c r="I12" s="2"/>
    </row>
    <row r="13" spans="1:9" x14ac:dyDescent="0.25">
      <c r="A13" s="2"/>
      <c r="B13" s="48" t="s">
        <v>22</v>
      </c>
      <c r="C13" s="49"/>
      <c r="D13" s="49"/>
      <c r="E13" s="49"/>
      <c r="F13" s="50"/>
      <c r="G13" s="22">
        <f>$G$11*$G$12/100</f>
        <v>112036.02045087414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8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8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99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66" t="s">
        <v>93</v>
      </c>
      <c r="C9" s="67"/>
      <c r="D9" s="67"/>
      <c r="E9" s="67"/>
      <c r="F9" s="68"/>
      <c r="G9" s="13">
        <f>'Fane 3. Grundlag'!G9</f>
        <v>25271212.363550264</v>
      </c>
      <c r="H9" s="24" t="s">
        <v>4</v>
      </c>
      <c r="I9" s="2"/>
    </row>
    <row r="10" spans="1:9" x14ac:dyDescent="0.25">
      <c r="A10" s="2"/>
      <c r="B10" s="55" t="s">
        <v>23</v>
      </c>
      <c r="C10" s="56"/>
      <c r="D10" s="56"/>
      <c r="E10" s="56"/>
      <c r="F10" s="57"/>
      <c r="G10" s="69">
        <f>2</f>
        <v>2</v>
      </c>
      <c r="H10" s="24" t="s">
        <v>66</v>
      </c>
      <c r="I10" s="2"/>
    </row>
    <row r="11" spans="1:9" x14ac:dyDescent="0.25">
      <c r="A11" s="2"/>
      <c r="B11" s="62" t="s">
        <v>67</v>
      </c>
      <c r="C11" s="63"/>
      <c r="D11" s="63"/>
      <c r="E11" s="63"/>
      <c r="F11" s="64"/>
      <c r="G11" s="19">
        <f>$G$9*$G$10/100</f>
        <v>505424.2472710053</v>
      </c>
      <c r="H11" s="70" t="s">
        <v>4</v>
      </c>
      <c r="I11" s="2"/>
    </row>
    <row r="12" spans="1:9" x14ac:dyDescent="0.25">
      <c r="A12" s="2"/>
      <c r="B12" s="55" t="s">
        <v>94</v>
      </c>
      <c r="C12" s="56"/>
      <c r="D12" s="56"/>
      <c r="E12" s="56"/>
      <c r="F12" s="57"/>
      <c r="G12" s="13">
        <f>'Fane 3. Grundlag'!G10</f>
        <v>36268191.61457736</v>
      </c>
      <c r="H12" s="24" t="s">
        <v>4</v>
      </c>
      <c r="I12" s="2"/>
    </row>
    <row r="13" spans="1:9" x14ac:dyDescent="0.25">
      <c r="A13" s="2"/>
      <c r="B13" s="55" t="s">
        <v>23</v>
      </c>
      <c r="C13" s="56"/>
      <c r="D13" s="56"/>
      <c r="E13" s="56"/>
      <c r="F13" s="57"/>
      <c r="G13" s="65">
        <f>0.91</f>
        <v>0.91</v>
      </c>
      <c r="H13" s="24" t="s">
        <v>66</v>
      </c>
      <c r="I13" s="2"/>
    </row>
    <row r="14" spans="1:9" x14ac:dyDescent="0.25">
      <c r="A14" s="2"/>
      <c r="B14" s="62" t="s">
        <v>68</v>
      </c>
      <c r="C14" s="63"/>
      <c r="D14" s="63"/>
      <c r="E14" s="63"/>
      <c r="F14" s="64"/>
      <c r="G14" s="19">
        <f>$G$12*$G$13/100</f>
        <v>330040.543692654</v>
      </c>
      <c r="H14" s="70" t="s">
        <v>4</v>
      </c>
      <c r="I14" s="2"/>
    </row>
    <row r="15" spans="1:9" x14ac:dyDescent="0.25">
      <c r="A15" s="2"/>
      <c r="B15" s="48" t="s">
        <v>98</v>
      </c>
      <c r="C15" s="49"/>
      <c r="D15" s="49"/>
      <c r="E15" s="49"/>
      <c r="F15" s="50"/>
      <c r="G15" s="22">
        <f>G11+G14</f>
        <v>835464.7909636593</v>
      </c>
      <c r="H15" s="23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  <row r="51" spans="1:9" x14ac:dyDescent="0.25">
      <c r="A51" s="8"/>
      <c r="B51" s="8"/>
      <c r="C51" s="8"/>
      <c r="D51" s="8"/>
      <c r="E51" s="8"/>
      <c r="F51" s="8"/>
      <c r="G51" s="8"/>
      <c r="H51" s="8"/>
      <c r="I51" s="8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51" t="s">
        <v>100</v>
      </c>
      <c r="C3" s="51"/>
      <c r="D3" s="51"/>
      <c r="E3" s="51"/>
      <c r="F3" s="51"/>
      <c r="G3" s="51"/>
      <c r="H3" s="51"/>
      <c r="I3" s="2"/>
    </row>
    <row r="4" spans="1:9" ht="15" customHeight="1" x14ac:dyDescent="0.25">
      <c r="A4" s="2"/>
      <c r="B4" s="51"/>
      <c r="C4" s="51"/>
      <c r="D4" s="51"/>
      <c r="E4" s="51"/>
      <c r="F4" s="51"/>
      <c r="G4" s="51"/>
      <c r="H4" s="5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101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55" t="s">
        <v>70</v>
      </c>
      <c r="C9" s="56"/>
      <c r="D9" s="56"/>
      <c r="E9" s="56"/>
      <c r="F9" s="57"/>
      <c r="G9" s="13">
        <v>-3040297</v>
      </c>
      <c r="H9" s="24" t="s">
        <v>4</v>
      </c>
      <c r="I9" s="2"/>
    </row>
    <row r="10" spans="1:9" x14ac:dyDescent="0.25">
      <c r="A10" s="2"/>
      <c r="B10" s="55" t="s">
        <v>71</v>
      </c>
      <c r="C10" s="56"/>
      <c r="D10" s="56"/>
      <c r="E10" s="56"/>
      <c r="F10" s="57"/>
      <c r="G10" s="13">
        <v>-1168758</v>
      </c>
      <c r="H10" s="24" t="s">
        <v>4</v>
      </c>
      <c r="I10" s="2"/>
    </row>
    <row r="11" spans="1:9" x14ac:dyDescent="0.25">
      <c r="A11" s="2"/>
      <c r="B11" s="71" t="s">
        <v>85</v>
      </c>
      <c r="C11" s="72"/>
      <c r="D11" s="72"/>
      <c r="E11" s="72"/>
      <c r="F11" s="73"/>
      <c r="G11" s="74">
        <v>-1871539</v>
      </c>
      <c r="H11" s="75" t="s">
        <v>4</v>
      </c>
      <c r="I11" s="2"/>
    </row>
    <row r="12" spans="1:9" x14ac:dyDescent="0.25">
      <c r="A12" s="2"/>
      <c r="B12" s="55" t="s">
        <v>72</v>
      </c>
      <c r="C12" s="56"/>
      <c r="D12" s="56"/>
      <c r="E12" s="56"/>
      <c r="F12" s="57"/>
      <c r="G12" s="13">
        <v>4</v>
      </c>
      <c r="H12" s="24" t="s">
        <v>4</v>
      </c>
      <c r="I12" s="2"/>
    </row>
    <row r="13" spans="1:9" x14ac:dyDescent="0.25">
      <c r="A13" s="2"/>
      <c r="B13" s="48" t="s">
        <v>69</v>
      </c>
      <c r="C13" s="49"/>
      <c r="D13" s="49"/>
      <c r="E13" s="49"/>
      <c r="F13" s="50"/>
      <c r="G13" s="22">
        <f>G11/G12</f>
        <v>-467884.75</v>
      </c>
      <c r="H13" s="23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8"/>
      <c r="B18" s="8"/>
      <c r="C18" s="8"/>
      <c r="D18" s="8"/>
      <c r="E18" s="8"/>
      <c r="F18" s="8"/>
      <c r="G18" s="8"/>
      <c r="H18" s="8"/>
      <c r="I18" s="8"/>
    </row>
    <row r="19" spans="1:9" x14ac:dyDescent="0.25">
      <c r="A19" s="8"/>
      <c r="B19" s="8"/>
      <c r="C19" s="8"/>
      <c r="D19" s="8"/>
      <c r="E19" s="8"/>
      <c r="F19" s="8"/>
      <c r="G19" s="8"/>
      <c r="H19" s="8"/>
      <c r="I19" s="8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8"/>
      <c r="B21" s="8"/>
      <c r="C21" s="8"/>
      <c r="D21" s="8"/>
      <c r="E21" s="8"/>
      <c r="F21" s="8"/>
      <c r="G21" s="8"/>
      <c r="H21" s="8"/>
      <c r="I21" s="8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8"/>
    </row>
    <row r="23" spans="1:9" x14ac:dyDescent="0.25">
      <c r="A23" s="8"/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8"/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5" spans="1:9" x14ac:dyDescent="0.25">
      <c r="A35" s="8"/>
      <c r="B35" s="8"/>
      <c r="C35" s="8"/>
      <c r="D35" s="8"/>
      <c r="E35" s="8"/>
      <c r="F35" s="8"/>
      <c r="G35" s="8"/>
      <c r="H35" s="8"/>
      <c r="I35" s="8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1:9" x14ac:dyDescent="0.25">
      <c r="A49" s="8"/>
      <c r="B49" s="8"/>
      <c r="C49" s="8"/>
      <c r="D49" s="8"/>
      <c r="E49" s="8"/>
      <c r="F49" s="8"/>
      <c r="G49" s="8"/>
      <c r="H49" s="8"/>
      <c r="I49" s="8"/>
    </row>
    <row r="50" spans="1:9" x14ac:dyDescent="0.25">
      <c r="A50" s="8"/>
      <c r="B50" s="8"/>
      <c r="C50" s="8"/>
      <c r="D50" s="8"/>
      <c r="E50" s="8"/>
      <c r="F50" s="8"/>
      <c r="G50" s="8"/>
      <c r="H50" s="8"/>
      <c r="I50" s="8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6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51" t="s">
        <v>27</v>
      </c>
      <c r="C3" s="51"/>
      <c r="D3" s="51"/>
      <c r="E3" s="51"/>
      <c r="F3" s="51"/>
      <c r="G3" s="51"/>
      <c r="H3" s="2"/>
    </row>
    <row r="4" spans="1:8" ht="15" customHeight="1" x14ac:dyDescent="0.25">
      <c r="A4" s="2"/>
      <c r="B4" s="51"/>
      <c r="C4" s="51"/>
      <c r="D4" s="51"/>
      <c r="E4" s="51"/>
      <c r="F4" s="51"/>
      <c r="G4" s="5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48" t="s">
        <v>5</v>
      </c>
      <c r="C8" s="49"/>
      <c r="D8" s="49"/>
      <c r="E8" s="49"/>
      <c r="F8" s="49"/>
      <c r="G8" s="50"/>
      <c r="H8" s="2"/>
    </row>
    <row r="9" spans="1:8" ht="39" customHeight="1" x14ac:dyDescent="0.25">
      <c r="A9" s="2"/>
      <c r="B9" s="76" t="s">
        <v>0</v>
      </c>
      <c r="C9" s="20" t="s">
        <v>1</v>
      </c>
      <c r="D9" s="76" t="s">
        <v>2</v>
      </c>
      <c r="E9" s="76" t="s">
        <v>73</v>
      </c>
      <c r="F9" s="77" t="s">
        <v>3</v>
      </c>
      <c r="G9" s="77"/>
      <c r="H9" s="2"/>
    </row>
    <row r="10" spans="1:8" x14ac:dyDescent="0.25">
      <c r="A10" s="2"/>
      <c r="B10" s="78" t="s">
        <v>105</v>
      </c>
      <c r="C10" s="79">
        <v>2015</v>
      </c>
      <c r="D10" s="79">
        <v>75</v>
      </c>
      <c r="E10" s="13">
        <v>1388301.18</v>
      </c>
      <c r="F10" s="13">
        <f>E10/D10</f>
        <v>18510.682399999998</v>
      </c>
      <c r="G10" s="24" t="s">
        <v>4</v>
      </c>
      <c r="H10" s="2"/>
    </row>
    <row r="11" spans="1:8" x14ac:dyDescent="0.25">
      <c r="A11" s="2"/>
      <c r="B11" s="78" t="s">
        <v>106</v>
      </c>
      <c r="C11" s="79">
        <v>2015</v>
      </c>
      <c r="D11" s="79">
        <v>75</v>
      </c>
      <c r="E11" s="13">
        <v>630979.38</v>
      </c>
      <c r="F11" s="13">
        <f t="shared" ref="F11:F33" si="0">E11/D11</f>
        <v>8413.0583999999999</v>
      </c>
      <c r="G11" s="24" t="s">
        <v>4</v>
      </c>
      <c r="H11" s="2"/>
    </row>
    <row r="12" spans="1:8" x14ac:dyDescent="0.25">
      <c r="A12" s="2"/>
      <c r="B12" s="78" t="s">
        <v>107</v>
      </c>
      <c r="C12" s="79">
        <v>2015</v>
      </c>
      <c r="D12" s="79">
        <v>75</v>
      </c>
      <c r="E12" s="13">
        <v>16849.240000000002</v>
      </c>
      <c r="F12" s="13">
        <f t="shared" si="0"/>
        <v>224.65653333333336</v>
      </c>
      <c r="G12" s="24" t="s">
        <v>4</v>
      </c>
      <c r="H12" s="2"/>
    </row>
    <row r="13" spans="1:8" x14ac:dyDescent="0.25">
      <c r="A13" s="2"/>
      <c r="B13" s="78" t="s">
        <v>108</v>
      </c>
      <c r="C13" s="79">
        <v>2015</v>
      </c>
      <c r="D13" s="79">
        <v>30</v>
      </c>
      <c r="E13" s="13">
        <v>99623.47</v>
      </c>
      <c r="F13" s="13">
        <f t="shared" si="0"/>
        <v>3320.7823333333336</v>
      </c>
      <c r="G13" s="24" t="s">
        <v>4</v>
      </c>
      <c r="H13" s="2"/>
    </row>
    <row r="14" spans="1:8" x14ac:dyDescent="0.25">
      <c r="A14" s="2"/>
      <c r="B14" s="78" t="s">
        <v>109</v>
      </c>
      <c r="C14" s="79">
        <v>2015</v>
      </c>
      <c r="D14" s="79">
        <v>50</v>
      </c>
      <c r="E14" s="13">
        <v>58391.32</v>
      </c>
      <c r="F14" s="13">
        <f t="shared" si="0"/>
        <v>1167.8263999999999</v>
      </c>
      <c r="G14" s="24" t="s">
        <v>4</v>
      </c>
      <c r="H14" s="2"/>
    </row>
    <row r="15" spans="1:8" x14ac:dyDescent="0.25">
      <c r="A15" s="2"/>
      <c r="B15" s="78" t="s">
        <v>110</v>
      </c>
      <c r="C15" s="79">
        <v>2015</v>
      </c>
      <c r="D15" s="79">
        <v>5</v>
      </c>
      <c r="E15" s="13">
        <v>676685.87</v>
      </c>
      <c r="F15" s="13">
        <f t="shared" si="0"/>
        <v>135337.174</v>
      </c>
      <c r="G15" s="24" t="s">
        <v>4</v>
      </c>
      <c r="H15" s="2"/>
    </row>
    <row r="16" spans="1:8" x14ac:dyDescent="0.25">
      <c r="A16" s="2"/>
      <c r="B16" s="78" t="s">
        <v>111</v>
      </c>
      <c r="C16" s="79">
        <v>2015</v>
      </c>
      <c r="D16" s="79">
        <v>50</v>
      </c>
      <c r="E16" s="13">
        <v>825153.5</v>
      </c>
      <c r="F16" s="13">
        <f t="shared" si="0"/>
        <v>16503.07</v>
      </c>
      <c r="G16" s="24" t="s">
        <v>4</v>
      </c>
      <c r="H16" s="2"/>
    </row>
    <row r="17" spans="1:8" x14ac:dyDescent="0.25">
      <c r="A17" s="2"/>
      <c r="B17" s="78" t="s">
        <v>105</v>
      </c>
      <c r="C17" s="79">
        <v>2015</v>
      </c>
      <c r="D17" s="79">
        <v>75</v>
      </c>
      <c r="E17" s="13">
        <v>4376346.6399999997</v>
      </c>
      <c r="F17" s="13">
        <f t="shared" si="0"/>
        <v>58351.288533333332</v>
      </c>
      <c r="G17" s="24" t="s">
        <v>4</v>
      </c>
      <c r="H17" s="2"/>
    </row>
    <row r="18" spans="1:8" x14ac:dyDescent="0.25">
      <c r="A18" s="2"/>
      <c r="B18" s="78" t="s">
        <v>106</v>
      </c>
      <c r="C18" s="79">
        <v>2015</v>
      </c>
      <c r="D18" s="79">
        <v>75</v>
      </c>
      <c r="E18" s="13">
        <v>4455861.1500000004</v>
      </c>
      <c r="F18" s="13">
        <f t="shared" si="0"/>
        <v>59411.482000000004</v>
      </c>
      <c r="G18" s="24" t="s">
        <v>4</v>
      </c>
      <c r="H18" s="2"/>
    </row>
    <row r="19" spans="1:8" x14ac:dyDescent="0.25">
      <c r="A19" s="2"/>
      <c r="B19" s="78" t="s">
        <v>112</v>
      </c>
      <c r="C19" s="79">
        <v>2015</v>
      </c>
      <c r="D19" s="79">
        <v>5</v>
      </c>
      <c r="E19" s="13">
        <v>462722.24</v>
      </c>
      <c r="F19" s="13">
        <f t="shared" si="0"/>
        <v>92544.448000000004</v>
      </c>
      <c r="G19" s="24" t="s">
        <v>4</v>
      </c>
      <c r="H19" s="2"/>
    </row>
    <row r="20" spans="1:8" x14ac:dyDescent="0.25">
      <c r="A20" s="2"/>
      <c r="B20" s="78" t="s">
        <v>113</v>
      </c>
      <c r="C20" s="79">
        <v>2015</v>
      </c>
      <c r="D20" s="79">
        <v>20</v>
      </c>
      <c r="E20" s="13">
        <v>173250.88</v>
      </c>
      <c r="F20" s="13">
        <f t="shared" si="0"/>
        <v>8662.5439999999999</v>
      </c>
      <c r="G20" s="24" t="s">
        <v>4</v>
      </c>
      <c r="H20" s="2"/>
    </row>
    <row r="21" spans="1:8" x14ac:dyDescent="0.25">
      <c r="A21" s="2"/>
      <c r="B21" s="78" t="s">
        <v>114</v>
      </c>
      <c r="C21" s="79">
        <v>2015</v>
      </c>
      <c r="D21" s="79">
        <v>10</v>
      </c>
      <c r="E21" s="13">
        <v>159129.70000000001</v>
      </c>
      <c r="F21" s="13">
        <f t="shared" si="0"/>
        <v>15912.970000000001</v>
      </c>
      <c r="G21" s="24" t="s">
        <v>4</v>
      </c>
      <c r="H21" s="2"/>
    </row>
    <row r="22" spans="1:8" x14ac:dyDescent="0.25">
      <c r="A22" s="2"/>
      <c r="B22" s="78" t="s">
        <v>115</v>
      </c>
      <c r="C22" s="79">
        <v>2015</v>
      </c>
      <c r="D22" s="79">
        <v>20</v>
      </c>
      <c r="E22" s="13">
        <v>5034520.6399999997</v>
      </c>
      <c r="F22" s="13">
        <f t="shared" si="0"/>
        <v>251726.03199999998</v>
      </c>
      <c r="G22" s="24" t="s">
        <v>4</v>
      </c>
      <c r="H22" s="2"/>
    </row>
    <row r="23" spans="1:8" x14ac:dyDescent="0.25">
      <c r="A23" s="2"/>
      <c r="B23" s="78" t="s">
        <v>116</v>
      </c>
      <c r="C23" s="79">
        <v>2015</v>
      </c>
      <c r="D23" s="79">
        <v>20</v>
      </c>
      <c r="E23" s="13">
        <v>88374.27</v>
      </c>
      <c r="F23" s="13">
        <f t="shared" si="0"/>
        <v>4418.7134999999998</v>
      </c>
      <c r="G23" s="24" t="s">
        <v>4</v>
      </c>
      <c r="H23" s="2"/>
    </row>
    <row r="24" spans="1:8" x14ac:dyDescent="0.25">
      <c r="A24" s="2"/>
      <c r="B24" s="78" t="s">
        <v>117</v>
      </c>
      <c r="C24" s="79">
        <v>2015</v>
      </c>
      <c r="D24" s="79">
        <v>10</v>
      </c>
      <c r="E24" s="13">
        <v>305470.03999999998</v>
      </c>
      <c r="F24" s="13">
        <f t="shared" si="0"/>
        <v>30547.003999999997</v>
      </c>
      <c r="G24" s="24" t="s">
        <v>4</v>
      </c>
      <c r="H24" s="2"/>
    </row>
    <row r="25" spans="1:8" x14ac:dyDescent="0.25">
      <c r="A25" s="2"/>
      <c r="B25" s="78" t="s">
        <v>118</v>
      </c>
      <c r="C25" s="79">
        <v>2015</v>
      </c>
      <c r="D25" s="79">
        <v>20</v>
      </c>
      <c r="E25" s="13">
        <v>253292.46</v>
      </c>
      <c r="F25" s="13">
        <f t="shared" si="0"/>
        <v>12664.623</v>
      </c>
      <c r="G25" s="24" t="s">
        <v>4</v>
      </c>
      <c r="H25" s="2"/>
    </row>
    <row r="26" spans="1:8" x14ac:dyDescent="0.25">
      <c r="A26" s="2"/>
      <c r="B26" s="78" t="s">
        <v>119</v>
      </c>
      <c r="C26" s="79">
        <v>2015</v>
      </c>
      <c r="D26" s="79">
        <v>10</v>
      </c>
      <c r="E26" s="13">
        <v>200523.48</v>
      </c>
      <c r="F26" s="13">
        <f t="shared" si="0"/>
        <v>20052.348000000002</v>
      </c>
      <c r="G26" s="24" t="s">
        <v>4</v>
      </c>
      <c r="H26" s="2"/>
    </row>
    <row r="27" spans="1:8" x14ac:dyDescent="0.25">
      <c r="A27" s="2"/>
      <c r="B27" s="78" t="s">
        <v>120</v>
      </c>
      <c r="C27" s="79">
        <v>2015</v>
      </c>
      <c r="D27" s="79">
        <v>20</v>
      </c>
      <c r="E27" s="13">
        <v>358553.78</v>
      </c>
      <c r="F27" s="13">
        <f t="shared" si="0"/>
        <v>17927.689000000002</v>
      </c>
      <c r="G27" s="24" t="s">
        <v>4</v>
      </c>
      <c r="H27" s="2"/>
    </row>
    <row r="28" spans="1:8" x14ac:dyDescent="0.25">
      <c r="A28" s="2"/>
      <c r="B28" s="78" t="s">
        <v>121</v>
      </c>
      <c r="C28" s="79">
        <v>2015</v>
      </c>
      <c r="D28" s="79">
        <v>10</v>
      </c>
      <c r="E28" s="13">
        <v>214472.15</v>
      </c>
      <c r="F28" s="13">
        <f t="shared" si="0"/>
        <v>21447.215</v>
      </c>
      <c r="G28" s="24" t="s">
        <v>4</v>
      </c>
      <c r="H28" s="2"/>
    </row>
    <row r="29" spans="1:8" x14ac:dyDescent="0.25">
      <c r="A29" s="2"/>
      <c r="B29" s="78" t="s">
        <v>122</v>
      </c>
      <c r="C29" s="79">
        <v>2015</v>
      </c>
      <c r="D29" s="79">
        <v>20</v>
      </c>
      <c r="E29" s="13">
        <v>1405970.28</v>
      </c>
      <c r="F29" s="13">
        <f t="shared" si="0"/>
        <v>70298.513999999996</v>
      </c>
      <c r="G29" s="24" t="s">
        <v>4</v>
      </c>
      <c r="H29" s="2"/>
    </row>
    <row r="30" spans="1:8" x14ac:dyDescent="0.25">
      <c r="A30" s="2"/>
      <c r="B30" s="78" t="s">
        <v>123</v>
      </c>
      <c r="C30" s="79">
        <v>2015</v>
      </c>
      <c r="D30" s="79">
        <v>10</v>
      </c>
      <c r="E30" s="13">
        <v>583406.59</v>
      </c>
      <c r="F30" s="13">
        <f t="shared" si="0"/>
        <v>58340.659</v>
      </c>
      <c r="G30" s="24" t="s">
        <v>4</v>
      </c>
      <c r="H30" s="2"/>
    </row>
    <row r="31" spans="1:8" x14ac:dyDescent="0.25">
      <c r="A31" s="2"/>
      <c r="B31" s="78" t="s">
        <v>124</v>
      </c>
      <c r="C31" s="79">
        <v>2015</v>
      </c>
      <c r="D31" s="79">
        <v>10</v>
      </c>
      <c r="E31" s="13">
        <v>187837.5</v>
      </c>
      <c r="F31" s="13">
        <f t="shared" si="0"/>
        <v>18783.75</v>
      </c>
      <c r="G31" s="24" t="s">
        <v>4</v>
      </c>
      <c r="H31" s="2"/>
    </row>
    <row r="32" spans="1:8" x14ac:dyDescent="0.25">
      <c r="A32" s="2"/>
      <c r="B32" s="78" t="s">
        <v>125</v>
      </c>
      <c r="C32" s="79">
        <v>2015</v>
      </c>
      <c r="D32" s="79">
        <v>20</v>
      </c>
      <c r="E32" s="13">
        <v>38025.379999999997</v>
      </c>
      <c r="F32" s="13">
        <f t="shared" si="0"/>
        <v>1901.2689999999998</v>
      </c>
      <c r="G32" s="24" t="s">
        <v>4</v>
      </c>
      <c r="H32" s="2"/>
    </row>
    <row r="33" spans="1:8" x14ac:dyDescent="0.25">
      <c r="A33" s="2"/>
      <c r="B33" s="78" t="s">
        <v>126</v>
      </c>
      <c r="C33" s="79">
        <v>2015</v>
      </c>
      <c r="D33" s="79">
        <v>5</v>
      </c>
      <c r="E33" s="13">
        <v>287749.53999999998</v>
      </c>
      <c r="F33" s="13">
        <f t="shared" si="0"/>
        <v>57549.907999999996</v>
      </c>
      <c r="G33" s="24" t="s">
        <v>4</v>
      </c>
      <c r="H33" s="2"/>
    </row>
    <row r="34" spans="1:8" x14ac:dyDescent="0.25">
      <c r="A34" s="2"/>
      <c r="B34" s="48" t="s">
        <v>127</v>
      </c>
      <c r="C34" s="49"/>
      <c r="D34" s="49"/>
      <c r="E34" s="50"/>
      <c r="F34" s="22">
        <f>SUM(F10:F33)</f>
        <v>984017.70709999977</v>
      </c>
      <c r="G34" s="23" t="s">
        <v>4</v>
      </c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8"/>
      <c r="B39" s="8"/>
      <c r="C39" s="8"/>
      <c r="D39" s="8"/>
      <c r="E39" s="8"/>
      <c r="F39" s="8"/>
      <c r="G39" s="8"/>
      <c r="H39" s="8"/>
    </row>
    <row r="40" spans="1:8" x14ac:dyDescent="0.25">
      <c r="A40" s="8"/>
      <c r="B40" s="8"/>
      <c r="C40" s="8"/>
      <c r="D40" s="8"/>
      <c r="E40" s="8"/>
      <c r="F40" s="8"/>
      <c r="G40" s="8"/>
      <c r="H40" s="8"/>
    </row>
    <row r="41" spans="1:8" x14ac:dyDescent="0.25">
      <c r="A41" s="8"/>
      <c r="B41" s="8"/>
      <c r="C41" s="8"/>
      <c r="D41" s="8"/>
      <c r="E41" s="8"/>
      <c r="F41" s="8"/>
      <c r="G41" s="8"/>
      <c r="H41" s="8"/>
    </row>
    <row r="42" spans="1:8" x14ac:dyDescent="0.25">
      <c r="A42" s="8"/>
      <c r="B42" s="8"/>
      <c r="C42" s="8"/>
      <c r="D42" s="8"/>
      <c r="E42" s="8"/>
      <c r="F42" s="8"/>
      <c r="G42" s="8"/>
      <c r="H42" s="8"/>
    </row>
    <row r="43" spans="1:8" x14ac:dyDescent="0.25">
      <c r="A43" s="8"/>
      <c r="B43" s="8"/>
      <c r="C43" s="8"/>
      <c r="D43" s="8"/>
      <c r="E43" s="8"/>
      <c r="F43" s="8"/>
      <c r="G43" s="8"/>
      <c r="H43" s="8"/>
    </row>
    <row r="44" spans="1:8" x14ac:dyDescent="0.25">
      <c r="A44" s="8"/>
      <c r="B44" s="8"/>
      <c r="C44" s="8"/>
      <c r="D44" s="8"/>
      <c r="E44" s="8"/>
      <c r="F44" s="8"/>
      <c r="G44" s="8"/>
      <c r="H44" s="8"/>
    </row>
    <row r="45" spans="1:8" x14ac:dyDescent="0.25">
      <c r="A45" s="8"/>
      <c r="B45" s="8"/>
      <c r="C45" s="8"/>
      <c r="D45" s="8"/>
      <c r="E45" s="8"/>
      <c r="F45" s="8"/>
      <c r="G45" s="8"/>
      <c r="H45" s="8"/>
    </row>
    <row r="46" spans="1:8" x14ac:dyDescent="0.25">
      <c r="A46" s="8"/>
      <c r="B46" s="8"/>
      <c r="C46" s="8"/>
      <c r="D46" s="8"/>
      <c r="E46" s="8"/>
      <c r="F46" s="8"/>
      <c r="G46" s="8"/>
      <c r="H46" s="8"/>
    </row>
    <row r="47" spans="1:8" x14ac:dyDescent="0.25">
      <c r="A47" s="8"/>
      <c r="B47" s="8"/>
      <c r="C47" s="8"/>
      <c r="D47" s="8"/>
      <c r="E47" s="8"/>
      <c r="F47" s="8"/>
      <c r="G47" s="8"/>
      <c r="H47" s="8"/>
    </row>
    <row r="48" spans="1:8" x14ac:dyDescent="0.25">
      <c r="A48" s="8"/>
      <c r="B48" s="8"/>
      <c r="C48" s="8"/>
      <c r="D48" s="8"/>
      <c r="E48" s="8"/>
      <c r="F48" s="8"/>
      <c r="G48" s="8"/>
      <c r="H48" s="8"/>
    </row>
    <row r="49" spans="1:8" x14ac:dyDescent="0.25">
      <c r="A49" s="8"/>
      <c r="B49" s="8"/>
      <c r="C49" s="8"/>
      <c r="D49" s="8"/>
      <c r="E49" s="8"/>
      <c r="F49" s="8"/>
      <c r="G49" s="8"/>
      <c r="H49" s="8"/>
    </row>
    <row r="50" spans="1:8" x14ac:dyDescent="0.25">
      <c r="A50" s="8"/>
      <c r="B50" s="8"/>
      <c r="C50" s="8"/>
      <c r="D50" s="8"/>
      <c r="E50" s="8"/>
      <c r="F50" s="8"/>
      <c r="G50" s="8"/>
      <c r="H50" s="8"/>
    </row>
    <row r="51" spans="1:8" x14ac:dyDescent="0.25">
      <c r="A51" s="8"/>
      <c r="B51" s="8"/>
      <c r="C51" s="8"/>
      <c r="D51" s="8"/>
      <c r="E51" s="8"/>
      <c r="F51" s="8"/>
      <c r="G51" s="8"/>
      <c r="H51" s="8"/>
    </row>
    <row r="52" spans="1:8" x14ac:dyDescent="0.25">
      <c r="A52" s="8"/>
      <c r="B52" s="8"/>
      <c r="C52" s="8"/>
      <c r="D52" s="8"/>
      <c r="E52" s="8"/>
      <c r="F52" s="8"/>
      <c r="G52" s="8"/>
      <c r="H52" s="8"/>
    </row>
    <row r="53" spans="1:8" x14ac:dyDescent="0.25">
      <c r="A53" s="8"/>
      <c r="B53" s="8"/>
      <c r="C53" s="8"/>
      <c r="D53" s="8"/>
      <c r="E53" s="8"/>
      <c r="F53" s="8"/>
      <c r="G53" s="8"/>
      <c r="H53" s="8"/>
    </row>
    <row r="54" spans="1:8" x14ac:dyDescent="0.25">
      <c r="A54" s="8"/>
      <c r="B54" s="8"/>
      <c r="C54" s="8"/>
      <c r="D54" s="8"/>
      <c r="E54" s="8"/>
      <c r="F54" s="8"/>
      <c r="G54" s="8"/>
      <c r="H54" s="8"/>
    </row>
    <row r="55" spans="1:8" x14ac:dyDescent="0.25">
      <c r="A55" s="8"/>
      <c r="B55" s="8"/>
      <c r="C55" s="8"/>
      <c r="D55" s="8"/>
      <c r="E55" s="8"/>
      <c r="F55" s="8"/>
      <c r="G55" s="8"/>
      <c r="H55" s="8"/>
    </row>
    <row r="56" spans="1:8" x14ac:dyDescent="0.25">
      <c r="A56" s="8"/>
      <c r="B56" s="8"/>
      <c r="C56" s="8"/>
      <c r="D56" s="8"/>
      <c r="E56" s="8"/>
      <c r="F56" s="8"/>
      <c r="G56" s="8"/>
      <c r="H56" s="8"/>
    </row>
    <row r="57" spans="1:8" x14ac:dyDescent="0.25">
      <c r="A57" s="8"/>
      <c r="B57" s="8"/>
      <c r="C57" s="8"/>
      <c r="D57" s="8"/>
      <c r="E57" s="8"/>
      <c r="F57" s="8"/>
      <c r="G57" s="8"/>
      <c r="H57" s="8"/>
    </row>
    <row r="58" spans="1:8" x14ac:dyDescent="0.25">
      <c r="A58" s="8"/>
      <c r="B58" s="8"/>
      <c r="C58" s="8"/>
      <c r="D58" s="8"/>
      <c r="E58" s="8"/>
      <c r="F58" s="8"/>
      <c r="G58" s="8"/>
      <c r="H58" s="8"/>
    </row>
    <row r="59" spans="1:8" x14ac:dyDescent="0.25">
      <c r="A59" s="8"/>
      <c r="B59" s="8"/>
      <c r="C59" s="8"/>
      <c r="D59" s="8"/>
      <c r="E59" s="8"/>
      <c r="F59" s="8"/>
      <c r="G59" s="8"/>
      <c r="H59" s="8"/>
    </row>
    <row r="60" spans="1:8" x14ac:dyDescent="0.25">
      <c r="A60" s="8"/>
      <c r="B60" s="8"/>
      <c r="C60" s="8"/>
      <c r="D60" s="8"/>
      <c r="E60" s="8"/>
      <c r="F60" s="8"/>
      <c r="G60" s="8"/>
      <c r="H60" s="8"/>
    </row>
    <row r="61" spans="1:8" x14ac:dyDescent="0.25">
      <c r="A61" s="8"/>
      <c r="B61" s="8"/>
      <c r="C61" s="8"/>
      <c r="D61" s="8"/>
      <c r="E61" s="8"/>
      <c r="F61" s="8"/>
      <c r="G61" s="8"/>
      <c r="H61" s="8"/>
    </row>
    <row r="62" spans="1:8" x14ac:dyDescent="0.25">
      <c r="A62" s="8"/>
      <c r="B62" s="8"/>
      <c r="C62" s="8"/>
      <c r="D62" s="8"/>
      <c r="E62" s="8"/>
      <c r="F62" s="8"/>
      <c r="G62" s="8"/>
      <c r="H62" s="8"/>
    </row>
    <row r="63" spans="1:8" x14ac:dyDescent="0.25">
      <c r="A63" s="8"/>
      <c r="B63" s="8"/>
      <c r="C63" s="8"/>
      <c r="D63" s="8"/>
      <c r="E63" s="8"/>
      <c r="F63" s="8"/>
      <c r="G63" s="8"/>
      <c r="H63" s="8"/>
    </row>
    <row r="64" spans="1:8" x14ac:dyDescent="0.25">
      <c r="A64" s="8"/>
      <c r="B64" s="8"/>
      <c r="C64" s="8"/>
      <c r="D64" s="8"/>
      <c r="E64" s="8"/>
      <c r="F64" s="8"/>
      <c r="G64" s="8"/>
      <c r="H64" s="8"/>
    </row>
    <row r="65" spans="1:8" x14ac:dyDescent="0.25">
      <c r="A65" s="8"/>
      <c r="B65" s="8"/>
      <c r="C65" s="8"/>
      <c r="D65" s="8"/>
      <c r="E65" s="8"/>
      <c r="F65" s="8"/>
      <c r="G65" s="8"/>
      <c r="H65" s="8"/>
    </row>
    <row r="66" spans="1:8" x14ac:dyDescent="0.25">
      <c r="A66" s="8"/>
      <c r="B66" s="8"/>
      <c r="C66" s="8"/>
      <c r="D66" s="8"/>
      <c r="E66" s="8"/>
      <c r="F66" s="8"/>
      <c r="G66" s="8"/>
      <c r="H66" s="8"/>
    </row>
  </sheetData>
  <sheetProtection password="DFE9" sheet="1" objects="1" scenarios="1"/>
  <mergeCells count="4">
    <mergeCell ref="B34:E3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0" t="s">
        <v>7</v>
      </c>
      <c r="C3" s="80"/>
      <c r="D3" s="80"/>
      <c r="E3" s="80"/>
      <c r="F3" s="80"/>
      <c r="G3" s="80"/>
      <c r="H3" s="80"/>
      <c r="I3" s="2"/>
    </row>
    <row r="4" spans="1:9" ht="15" customHeight="1" x14ac:dyDescent="0.25">
      <c r="A4" s="2"/>
      <c r="B4" s="80"/>
      <c r="C4" s="80"/>
      <c r="D4" s="80"/>
      <c r="E4" s="80"/>
      <c r="F4" s="80"/>
      <c r="G4" s="80"/>
      <c r="H4" s="8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1" t="s">
        <v>86</v>
      </c>
      <c r="C8" s="82"/>
      <c r="D8" s="82"/>
      <c r="E8" s="82"/>
      <c r="F8" s="82"/>
      <c r="G8" s="82"/>
      <c r="H8" s="83"/>
      <c r="I8" s="2"/>
    </row>
    <row r="9" spans="1:9" x14ac:dyDescent="0.25">
      <c r="A9" s="2"/>
      <c r="B9" s="55" t="s">
        <v>74</v>
      </c>
      <c r="C9" s="56"/>
      <c r="D9" s="56"/>
      <c r="E9" s="56"/>
      <c r="F9" s="57"/>
      <c r="G9" s="13">
        <v>4691818</v>
      </c>
      <c r="H9" s="24" t="s">
        <v>4</v>
      </c>
      <c r="I9" s="2"/>
    </row>
    <row r="10" spans="1:9" x14ac:dyDescent="0.25">
      <c r="A10" s="2"/>
      <c r="B10" s="55" t="s">
        <v>75</v>
      </c>
      <c r="C10" s="56"/>
      <c r="D10" s="56"/>
      <c r="E10" s="56"/>
      <c r="F10" s="57"/>
      <c r="G10" s="13">
        <v>4581200</v>
      </c>
      <c r="H10" s="24" t="s">
        <v>4</v>
      </c>
      <c r="I10" s="2"/>
    </row>
    <row r="11" spans="1:9" x14ac:dyDescent="0.25">
      <c r="A11" s="2"/>
      <c r="B11" s="48" t="s">
        <v>76</v>
      </c>
      <c r="C11" s="49"/>
      <c r="D11" s="49"/>
      <c r="E11" s="49"/>
      <c r="F11" s="50"/>
      <c r="G11" s="22">
        <f>G9-G10</f>
        <v>110618</v>
      </c>
      <c r="H11" s="23" t="s">
        <v>4</v>
      </c>
      <c r="I11" s="2"/>
    </row>
    <row r="12" spans="1:9" x14ac:dyDescent="0.25">
      <c r="A12" s="2"/>
      <c r="B12" s="25"/>
      <c r="C12" s="25"/>
      <c r="D12" s="25"/>
      <c r="E12" s="25"/>
      <c r="F12" s="25"/>
      <c r="G12" s="25"/>
      <c r="H12" s="25"/>
      <c r="I12" s="2"/>
    </row>
    <row r="13" spans="1:9" x14ac:dyDescent="0.25">
      <c r="A13" s="2"/>
      <c r="B13" s="25"/>
      <c r="C13" s="25"/>
      <c r="D13" s="25"/>
      <c r="E13" s="25"/>
      <c r="F13" s="25"/>
      <c r="G13" s="25"/>
      <c r="H13" s="25"/>
      <c r="I13" s="2"/>
    </row>
    <row r="14" spans="1:9" x14ac:dyDescent="0.25">
      <c r="A14" s="2"/>
      <c r="B14" s="81" t="s">
        <v>77</v>
      </c>
      <c r="C14" s="82"/>
      <c r="D14" s="82"/>
      <c r="E14" s="82"/>
      <c r="F14" s="82"/>
      <c r="G14" s="82"/>
      <c r="H14" s="83"/>
      <c r="I14" s="2"/>
    </row>
    <row r="15" spans="1:9" x14ac:dyDescent="0.25">
      <c r="A15" s="2"/>
      <c r="B15" s="55" t="s">
        <v>78</v>
      </c>
      <c r="C15" s="56"/>
      <c r="D15" s="56"/>
      <c r="E15" s="56"/>
      <c r="F15" s="57"/>
      <c r="G15" s="13">
        <v>1498683.18</v>
      </c>
      <c r="H15" s="24" t="s">
        <v>4</v>
      </c>
      <c r="I15" s="2"/>
    </row>
    <row r="16" spans="1:9" x14ac:dyDescent="0.25">
      <c r="A16" s="2"/>
      <c r="B16" s="55" t="s">
        <v>79</v>
      </c>
      <c r="C16" s="56"/>
      <c r="D16" s="56"/>
      <c r="E16" s="56"/>
      <c r="F16" s="57"/>
      <c r="G16" s="13">
        <v>2440000</v>
      </c>
      <c r="H16" s="24" t="s">
        <v>4</v>
      </c>
      <c r="I16" s="2"/>
    </row>
    <row r="17" spans="1:9" x14ac:dyDescent="0.25">
      <c r="A17" s="2"/>
      <c r="B17" s="48" t="s">
        <v>80</v>
      </c>
      <c r="C17" s="49"/>
      <c r="D17" s="49"/>
      <c r="E17" s="49"/>
      <c r="F17" s="50"/>
      <c r="G17" s="22">
        <f>G15-G16</f>
        <v>-941316.82000000007</v>
      </c>
      <c r="H17" s="23" t="s">
        <v>4</v>
      </c>
      <c r="I17" s="2"/>
    </row>
    <row r="18" spans="1:9" x14ac:dyDescent="0.25">
      <c r="A18" s="2"/>
      <c r="B18" s="25"/>
      <c r="C18" s="25"/>
      <c r="D18" s="25"/>
      <c r="E18" s="25"/>
      <c r="F18" s="25"/>
      <c r="G18" s="25"/>
      <c r="H18" s="25"/>
      <c r="I18" s="2"/>
    </row>
    <row r="19" spans="1:9" x14ac:dyDescent="0.25">
      <c r="A19" s="2"/>
      <c r="B19" s="25"/>
      <c r="C19" s="25"/>
      <c r="D19" s="25"/>
      <c r="E19" s="25"/>
      <c r="F19" s="25"/>
      <c r="G19" s="25"/>
      <c r="H19" s="25"/>
      <c r="I19" s="2"/>
    </row>
    <row r="20" spans="1:9" x14ac:dyDescent="0.25">
      <c r="A20" s="2"/>
      <c r="B20" s="81" t="s">
        <v>87</v>
      </c>
      <c r="C20" s="82"/>
      <c r="D20" s="82"/>
      <c r="E20" s="82"/>
      <c r="F20" s="82"/>
      <c r="G20" s="82"/>
      <c r="H20" s="83"/>
      <c r="I20" s="2"/>
    </row>
    <row r="21" spans="1:9" x14ac:dyDescent="0.25">
      <c r="A21" s="2"/>
      <c r="B21" s="55" t="s">
        <v>88</v>
      </c>
      <c r="C21" s="56"/>
      <c r="D21" s="56"/>
      <c r="E21" s="56"/>
      <c r="F21" s="57"/>
      <c r="G21" s="13">
        <v>820683</v>
      </c>
      <c r="H21" s="24" t="s">
        <v>4</v>
      </c>
      <c r="I21" s="2"/>
    </row>
    <row r="22" spans="1:9" x14ac:dyDescent="0.25">
      <c r="A22" s="2"/>
      <c r="B22" s="55" t="s">
        <v>90</v>
      </c>
      <c r="C22" s="56"/>
      <c r="D22" s="56"/>
      <c r="E22" s="56"/>
      <c r="F22" s="57"/>
      <c r="G22" s="13">
        <v>804999</v>
      </c>
      <c r="H22" s="24" t="s">
        <v>4</v>
      </c>
      <c r="I22" s="2"/>
    </row>
    <row r="23" spans="1:9" x14ac:dyDescent="0.25">
      <c r="A23" s="2"/>
      <c r="B23" s="48" t="s">
        <v>89</v>
      </c>
      <c r="C23" s="49"/>
      <c r="D23" s="49"/>
      <c r="E23" s="49"/>
      <c r="F23" s="50"/>
      <c r="G23" s="22">
        <f>G21-G22</f>
        <v>15684</v>
      </c>
      <c r="H23" s="23" t="s">
        <v>4</v>
      </c>
      <c r="I23" s="2"/>
    </row>
    <row r="24" spans="1:9" ht="15" customHeight="1" x14ac:dyDescent="0.25">
      <c r="A24" s="2"/>
      <c r="B24" s="25"/>
      <c r="C24" s="25"/>
      <c r="D24" s="25"/>
      <c r="E24" s="25"/>
      <c r="F24" s="25"/>
      <c r="G24" s="25"/>
      <c r="H24" s="25"/>
      <c r="I24" s="2"/>
    </row>
    <row r="25" spans="1:9" x14ac:dyDescent="0.25">
      <c r="A25" s="2"/>
      <c r="B25" s="25"/>
      <c r="C25" s="25"/>
      <c r="D25" s="25"/>
      <c r="E25" s="25"/>
      <c r="F25" s="25"/>
      <c r="G25" s="25"/>
      <c r="H25" s="25"/>
      <c r="I25" s="2"/>
    </row>
    <row r="26" spans="1:9" x14ac:dyDescent="0.25">
      <c r="A26" s="2"/>
      <c r="B26" s="81" t="s">
        <v>81</v>
      </c>
      <c r="C26" s="82"/>
      <c r="D26" s="82"/>
      <c r="E26" s="82"/>
      <c r="F26" s="82"/>
      <c r="G26" s="82"/>
      <c r="H26" s="83"/>
      <c r="I26" s="2"/>
    </row>
    <row r="27" spans="1:9" x14ac:dyDescent="0.25">
      <c r="A27" s="2"/>
      <c r="B27" s="55" t="s">
        <v>82</v>
      </c>
      <c r="C27" s="56"/>
      <c r="D27" s="56"/>
      <c r="E27" s="56"/>
      <c r="F27" s="57"/>
      <c r="G27" s="13">
        <v>575000</v>
      </c>
      <c r="H27" s="24" t="s">
        <v>4</v>
      </c>
      <c r="I27" s="2"/>
    </row>
    <row r="28" spans="1:9" x14ac:dyDescent="0.25">
      <c r="A28" s="2"/>
      <c r="B28" s="55" t="s">
        <v>83</v>
      </c>
      <c r="C28" s="56"/>
      <c r="D28" s="56"/>
      <c r="E28" s="56"/>
      <c r="F28" s="57"/>
      <c r="G28" s="13">
        <v>538333</v>
      </c>
      <c r="H28" s="24" t="s">
        <v>4</v>
      </c>
      <c r="I28" s="2"/>
    </row>
    <row r="29" spans="1:9" x14ac:dyDescent="0.25">
      <c r="A29" s="2"/>
      <c r="B29" s="55" t="s">
        <v>84</v>
      </c>
      <c r="C29" s="56"/>
      <c r="D29" s="56"/>
      <c r="E29" s="56"/>
      <c r="F29" s="57"/>
      <c r="G29" s="13">
        <f>'Fane 7. Gen. inv. i 2015'!F34</f>
        <v>984017.70709999977</v>
      </c>
      <c r="H29" s="24" t="s">
        <v>4</v>
      </c>
      <c r="I29" s="2"/>
    </row>
    <row r="30" spans="1:9" x14ac:dyDescent="0.25">
      <c r="A30" s="2"/>
      <c r="B30" s="48" t="s">
        <v>81</v>
      </c>
      <c r="C30" s="49"/>
      <c r="D30" s="49"/>
      <c r="E30" s="49"/>
      <c r="F30" s="50"/>
      <c r="G30" s="22">
        <f>G29-G27+G29-G28</f>
        <v>854702.41419999953</v>
      </c>
      <c r="H30" s="23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2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2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2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2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8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8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8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8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8"/>
    </row>
    <row r="47" spans="1:9" x14ac:dyDescent="0.25">
      <c r="A47" s="8"/>
      <c r="B47" s="8"/>
      <c r="C47" s="8"/>
      <c r="D47" s="8"/>
      <c r="E47" s="8"/>
      <c r="F47" s="8"/>
      <c r="G47" s="8"/>
      <c r="H47" s="8"/>
      <c r="I47" s="8"/>
    </row>
    <row r="48" spans="1:9" x14ac:dyDescent="0.25">
      <c r="A48" s="8"/>
      <c r="B48" s="8"/>
      <c r="C48" s="8"/>
      <c r="D48" s="8"/>
      <c r="E48" s="8"/>
      <c r="F48" s="8"/>
      <c r="G48" s="8"/>
      <c r="H48" s="8"/>
      <c r="I48" s="8"/>
    </row>
  </sheetData>
  <sheetProtection password="DFE9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0" t="s">
        <v>6</v>
      </c>
      <c r="C3" s="80"/>
      <c r="D3" s="80"/>
      <c r="E3" s="80"/>
      <c r="F3" s="80"/>
      <c r="G3" s="80"/>
      <c r="H3" s="80"/>
      <c r="I3" s="2"/>
    </row>
    <row r="4" spans="1:9" ht="15" customHeight="1" x14ac:dyDescent="0.25">
      <c r="A4" s="2"/>
      <c r="B4" s="80"/>
      <c r="C4" s="80"/>
      <c r="D4" s="80"/>
      <c r="E4" s="80"/>
      <c r="F4" s="80"/>
      <c r="G4" s="80"/>
      <c r="H4" s="80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48" t="s">
        <v>39</v>
      </c>
      <c r="C8" s="49"/>
      <c r="D8" s="49"/>
      <c r="E8" s="49"/>
      <c r="F8" s="49"/>
      <c r="G8" s="49"/>
      <c r="H8" s="50"/>
      <c r="I8" s="2"/>
    </row>
    <row r="9" spans="1:9" x14ac:dyDescent="0.25">
      <c r="A9" s="2"/>
      <c r="B9" s="62" t="s">
        <v>41</v>
      </c>
      <c r="C9" s="63"/>
      <c r="D9" s="63"/>
      <c r="E9" s="63"/>
      <c r="F9" s="64"/>
      <c r="G9" s="19">
        <v>61112792</v>
      </c>
      <c r="H9" s="70" t="s">
        <v>4</v>
      </c>
      <c r="I9" s="2"/>
    </row>
    <row r="10" spans="1:9" x14ac:dyDescent="0.25">
      <c r="A10" s="2"/>
      <c r="B10" s="48" t="s">
        <v>42</v>
      </c>
      <c r="C10" s="49"/>
      <c r="D10" s="49"/>
      <c r="E10" s="49"/>
      <c r="F10" s="49"/>
      <c r="G10" s="49"/>
      <c r="H10" s="50"/>
      <c r="I10" s="2"/>
    </row>
    <row r="11" spans="1:9" x14ac:dyDescent="0.25">
      <c r="A11" s="2"/>
      <c r="B11" s="55" t="s">
        <v>43</v>
      </c>
      <c r="C11" s="56"/>
      <c r="D11" s="57"/>
      <c r="E11" s="13">
        <v>27782475</v>
      </c>
      <c r="F11" s="24" t="s">
        <v>4</v>
      </c>
      <c r="G11" s="21"/>
      <c r="H11" s="84"/>
      <c r="I11" s="2"/>
    </row>
    <row r="12" spans="1:9" x14ac:dyDescent="0.25">
      <c r="A12" s="2"/>
      <c r="B12" s="55" t="s">
        <v>44</v>
      </c>
      <c r="C12" s="56"/>
      <c r="D12" s="57"/>
      <c r="E12" s="13">
        <v>2448216</v>
      </c>
      <c r="F12" s="24" t="s">
        <v>4</v>
      </c>
      <c r="G12" s="16"/>
      <c r="H12" s="85"/>
      <c r="I12" s="2"/>
    </row>
    <row r="13" spans="1:9" x14ac:dyDescent="0.25">
      <c r="A13" s="2"/>
      <c r="B13" s="55" t="s">
        <v>45</v>
      </c>
      <c r="C13" s="56"/>
      <c r="D13" s="57"/>
      <c r="E13" s="13">
        <v>745827</v>
      </c>
      <c r="F13" s="24" t="s">
        <v>4</v>
      </c>
      <c r="G13" s="16"/>
      <c r="H13" s="85"/>
      <c r="I13" s="2"/>
    </row>
    <row r="14" spans="1:9" x14ac:dyDescent="0.25">
      <c r="A14" s="2"/>
      <c r="B14" s="55" t="s">
        <v>46</v>
      </c>
      <c r="C14" s="56"/>
      <c r="D14" s="57"/>
      <c r="E14" s="13">
        <v>1181250</v>
      </c>
      <c r="F14" s="24" t="s">
        <v>4</v>
      </c>
      <c r="G14" s="16"/>
      <c r="H14" s="85"/>
      <c r="I14" s="2"/>
    </row>
    <row r="15" spans="1:9" x14ac:dyDescent="0.25">
      <c r="A15" s="2"/>
      <c r="B15" s="62" t="s">
        <v>47</v>
      </c>
      <c r="C15" s="63"/>
      <c r="D15" s="64"/>
      <c r="E15" s="19">
        <f>SUM(E11:E14)</f>
        <v>32157768</v>
      </c>
      <c r="F15" s="70" t="s">
        <v>4</v>
      </c>
      <c r="G15" s="16"/>
      <c r="H15" s="85"/>
      <c r="I15" s="2"/>
    </row>
    <row r="16" spans="1:9" x14ac:dyDescent="0.25">
      <c r="A16" s="2"/>
      <c r="B16" s="55" t="s">
        <v>48</v>
      </c>
      <c r="C16" s="56"/>
      <c r="D16" s="57"/>
      <c r="E16" s="13">
        <v>1116630</v>
      </c>
      <c r="F16" s="24" t="s">
        <v>4</v>
      </c>
      <c r="G16" s="16"/>
      <c r="H16" s="85"/>
      <c r="I16" s="2"/>
    </row>
    <row r="17" spans="1:9" x14ac:dyDescent="0.25">
      <c r="A17" s="2"/>
      <c r="B17" s="55" t="s">
        <v>49</v>
      </c>
      <c r="C17" s="56"/>
      <c r="D17" s="57"/>
      <c r="E17" s="13">
        <v>2757</v>
      </c>
      <c r="F17" s="24" t="s">
        <v>4</v>
      </c>
      <c r="G17" s="16"/>
      <c r="H17" s="85"/>
      <c r="I17" s="2"/>
    </row>
    <row r="18" spans="1:9" x14ac:dyDescent="0.25">
      <c r="A18" s="2"/>
      <c r="B18" s="55" t="s">
        <v>50</v>
      </c>
      <c r="C18" s="56"/>
      <c r="D18" s="57"/>
      <c r="E18" s="13">
        <v>0</v>
      </c>
      <c r="F18" s="24" t="s">
        <v>4</v>
      </c>
      <c r="G18" s="16"/>
      <c r="H18" s="85"/>
      <c r="I18" s="2"/>
    </row>
    <row r="19" spans="1:9" x14ac:dyDescent="0.25">
      <c r="A19" s="2"/>
      <c r="B19" s="62" t="s">
        <v>51</v>
      </c>
      <c r="C19" s="63"/>
      <c r="D19" s="64"/>
      <c r="E19" s="19">
        <f>SUM(E16:E18)</f>
        <v>1119387</v>
      </c>
      <c r="F19" s="70" t="s">
        <v>4</v>
      </c>
      <c r="G19" s="16"/>
      <c r="H19" s="85"/>
      <c r="I19" s="2"/>
    </row>
    <row r="20" spans="1:9" ht="29.25" customHeight="1" x14ac:dyDescent="0.25">
      <c r="A20" s="2"/>
      <c r="B20" s="52" t="s">
        <v>52</v>
      </c>
      <c r="C20" s="53"/>
      <c r="D20" s="54"/>
      <c r="E20" s="13">
        <v>-10556102</v>
      </c>
      <c r="F20" s="24" t="s">
        <v>4</v>
      </c>
      <c r="G20" s="16"/>
      <c r="H20" s="85"/>
      <c r="I20" s="2"/>
    </row>
    <row r="21" spans="1:9" ht="30.75" customHeight="1" x14ac:dyDescent="0.25">
      <c r="A21" s="2"/>
      <c r="B21" s="52" t="s">
        <v>53</v>
      </c>
      <c r="C21" s="53"/>
      <c r="D21" s="54"/>
      <c r="E21" s="13">
        <v>-22281490.68</v>
      </c>
      <c r="F21" s="24" t="s">
        <v>4</v>
      </c>
      <c r="G21" s="16"/>
      <c r="H21" s="85"/>
      <c r="I21" s="2"/>
    </row>
    <row r="22" spans="1:9" x14ac:dyDescent="0.25">
      <c r="A22" s="2"/>
      <c r="B22" s="55" t="s">
        <v>54</v>
      </c>
      <c r="C22" s="56"/>
      <c r="D22" s="57"/>
      <c r="E22" s="13">
        <v>-401049</v>
      </c>
      <c r="F22" s="24" t="s">
        <v>4</v>
      </c>
      <c r="G22" s="16"/>
      <c r="H22" s="85"/>
      <c r="I22" s="2"/>
    </row>
    <row r="23" spans="1:9" x14ac:dyDescent="0.25">
      <c r="A23" s="2"/>
      <c r="B23" s="55" t="s">
        <v>55</v>
      </c>
      <c r="C23" s="56"/>
      <c r="D23" s="57"/>
      <c r="E23" s="13">
        <v>0</v>
      </c>
      <c r="F23" s="24" t="s">
        <v>4</v>
      </c>
      <c r="G23" s="16"/>
      <c r="H23" s="85"/>
      <c r="I23" s="2"/>
    </row>
    <row r="24" spans="1:9" ht="30" customHeight="1" x14ac:dyDescent="0.25">
      <c r="A24" s="2"/>
      <c r="B24" s="52" t="s">
        <v>56</v>
      </c>
      <c r="C24" s="53"/>
      <c r="D24" s="54"/>
      <c r="E24" s="13">
        <v>0</v>
      </c>
      <c r="F24" s="24" t="s">
        <v>4</v>
      </c>
      <c r="G24" s="16"/>
      <c r="H24" s="85"/>
      <c r="I24" s="2"/>
    </row>
    <row r="25" spans="1:9" ht="30" customHeight="1" x14ac:dyDescent="0.25">
      <c r="A25" s="2"/>
      <c r="B25" s="52" t="s">
        <v>57</v>
      </c>
      <c r="C25" s="53"/>
      <c r="D25" s="54"/>
      <c r="E25" s="13">
        <v>0</v>
      </c>
      <c r="F25" s="24" t="s">
        <v>4</v>
      </c>
      <c r="G25" s="16"/>
      <c r="H25" s="85"/>
      <c r="I25" s="2"/>
    </row>
    <row r="26" spans="1:9" ht="30" customHeight="1" x14ac:dyDescent="0.25">
      <c r="A26" s="2"/>
      <c r="B26" s="52" t="s">
        <v>58</v>
      </c>
      <c r="C26" s="53"/>
      <c r="D26" s="54"/>
      <c r="E26" s="13">
        <v>-38514</v>
      </c>
      <c r="F26" s="24" t="s">
        <v>4</v>
      </c>
      <c r="G26" s="16"/>
      <c r="H26" s="85"/>
      <c r="I26" s="2"/>
    </row>
    <row r="27" spans="1:9" x14ac:dyDescent="0.25">
      <c r="A27" s="2"/>
      <c r="B27" s="62" t="s">
        <v>59</v>
      </c>
      <c r="C27" s="63"/>
      <c r="D27" s="64"/>
      <c r="E27" s="19">
        <f>SUM(E20:E26)</f>
        <v>-33277155.68</v>
      </c>
      <c r="F27" s="70" t="s">
        <v>4</v>
      </c>
      <c r="G27" s="17"/>
      <c r="H27" s="86"/>
      <c r="I27" s="2"/>
    </row>
    <row r="28" spans="1:9" x14ac:dyDescent="0.25">
      <c r="A28" s="2"/>
      <c r="B28" s="62" t="s">
        <v>60</v>
      </c>
      <c r="C28" s="63"/>
      <c r="D28" s="64"/>
      <c r="E28" s="19">
        <f>E15+E19+E27</f>
        <v>-0.67999999970197678</v>
      </c>
      <c r="F28" s="70" t="s">
        <v>4</v>
      </c>
      <c r="G28" s="1">
        <f>IF(E28&lt;0,0,-E28)</f>
        <v>0</v>
      </c>
      <c r="H28" s="70" t="s">
        <v>4</v>
      </c>
      <c r="I28" s="2"/>
    </row>
    <row r="29" spans="1:9" x14ac:dyDescent="0.25">
      <c r="A29" s="2"/>
      <c r="B29" s="48" t="s">
        <v>61</v>
      </c>
      <c r="C29" s="49"/>
      <c r="D29" s="49"/>
      <c r="E29" s="49"/>
      <c r="F29" s="49"/>
      <c r="G29" s="49"/>
      <c r="H29" s="50"/>
      <c r="I29" s="2"/>
    </row>
    <row r="30" spans="1:9" x14ac:dyDescent="0.25">
      <c r="A30" s="2"/>
      <c r="B30" s="62" t="s">
        <v>61</v>
      </c>
      <c r="C30" s="63"/>
      <c r="D30" s="64"/>
      <c r="E30" s="19">
        <v>0</v>
      </c>
      <c r="F30" s="70" t="s">
        <v>4</v>
      </c>
      <c r="G30" s="19">
        <f>-$E$30</f>
        <v>0</v>
      </c>
      <c r="H30" s="70" t="s">
        <v>4</v>
      </c>
      <c r="I30" s="2"/>
    </row>
    <row r="31" spans="1:9" x14ac:dyDescent="0.25">
      <c r="A31" s="2"/>
      <c r="B31" s="87" t="s">
        <v>128</v>
      </c>
      <c r="C31" s="49"/>
      <c r="D31" s="49"/>
      <c r="E31" s="49"/>
      <c r="F31" s="49"/>
      <c r="G31" s="49"/>
      <c r="H31" s="50"/>
      <c r="I31" s="2"/>
    </row>
    <row r="32" spans="1:9" ht="30" customHeight="1" x14ac:dyDescent="0.25">
      <c r="A32" s="2"/>
      <c r="B32" s="52" t="s">
        <v>129</v>
      </c>
      <c r="C32" s="53"/>
      <c r="D32" s="54"/>
      <c r="E32" s="13">
        <v>55450693</v>
      </c>
      <c r="F32" s="24" t="s">
        <v>4</v>
      </c>
      <c r="G32" s="21"/>
      <c r="H32" s="84"/>
      <c r="I32" s="2"/>
    </row>
    <row r="33" spans="1:9" x14ac:dyDescent="0.25">
      <c r="A33" s="2"/>
      <c r="B33" s="55" t="s">
        <v>62</v>
      </c>
      <c r="C33" s="56"/>
      <c r="D33" s="57"/>
      <c r="E33" s="13">
        <v>0</v>
      </c>
      <c r="F33" s="24" t="s">
        <v>4</v>
      </c>
      <c r="G33" s="16"/>
      <c r="H33" s="85"/>
      <c r="I33" s="2"/>
    </row>
    <row r="34" spans="1:9" ht="43.5" customHeight="1" x14ac:dyDescent="0.25">
      <c r="A34" s="2"/>
      <c r="B34" s="52" t="s">
        <v>63</v>
      </c>
      <c r="C34" s="53"/>
      <c r="D34" s="54"/>
      <c r="E34" s="13">
        <v>5919584</v>
      </c>
      <c r="F34" s="24" t="s">
        <v>4</v>
      </c>
      <c r="G34" s="17"/>
      <c r="H34" s="86"/>
      <c r="I34" s="2"/>
    </row>
    <row r="35" spans="1:9" x14ac:dyDescent="0.25">
      <c r="A35" s="2"/>
      <c r="B35" s="62" t="s">
        <v>64</v>
      </c>
      <c r="C35" s="63"/>
      <c r="D35" s="64"/>
      <c r="E35" s="19">
        <f>SUM(E32:E34)</f>
        <v>61370277</v>
      </c>
      <c r="F35" s="70" t="s">
        <v>4</v>
      </c>
      <c r="G35" s="19">
        <f>-E35</f>
        <v>-61370277</v>
      </c>
      <c r="H35" s="70" t="s">
        <v>4</v>
      </c>
      <c r="I35" s="2"/>
    </row>
    <row r="36" spans="1:9" x14ac:dyDescent="0.25">
      <c r="A36" s="2"/>
      <c r="B36" s="48" t="s">
        <v>40</v>
      </c>
      <c r="C36" s="49"/>
      <c r="D36" s="49"/>
      <c r="E36" s="49"/>
      <c r="F36" s="50"/>
      <c r="G36" s="22">
        <f>$G$9+$G$28+$G$30+$G$35</f>
        <v>-257485</v>
      </c>
      <c r="H36" s="23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8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 (KFST)</cp:lastModifiedBy>
  <cp:lastPrinted>2016-06-14T12:57:30Z</cp:lastPrinted>
  <dcterms:created xsi:type="dcterms:W3CDTF">2016-06-02T08:51:18Z</dcterms:created>
  <dcterms:modified xsi:type="dcterms:W3CDTF">2018-08-13T10:18:09Z</dcterms:modified>
</cp:coreProperties>
</file>