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385" yWindow="165" windowWidth="12195" windowHeight="131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27" i="11" l="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F11" i="11"/>
  <c r="F12" i="11"/>
  <c r="F13" i="11"/>
  <c r="F14" i="11"/>
  <c r="F28" i="11"/>
  <c r="F10" i="11"/>
  <c r="F29" i="11" s="1"/>
  <c r="G35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<sst xmlns="http://schemas.openxmlformats.org/spreadsheetml/2006/main" count="250" uniqueCount="131">
  <si>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</si>
  <si>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</si>
  <si>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</si>
  <si>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</si>
  <si>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</si>
  <si>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</si>
  <si>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</si>
  <si>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</si>
  <si>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</si>
  <si>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</si>
  <si>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</si>
  <si>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</si>
  <si>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</si>
  <si>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</si>
  <si>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</si>
  <si>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</si>
  <si>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</si>
  <si>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</si>
  <si>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</si>
  <si>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</si>
  <si>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</si>
  <si>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</si>
  <si>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</si>
  <si>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</si>
  <si>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</si>
  <si>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</si>
  <si>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</si>
  <si>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</si>
  <si>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</si>
  <si>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</si>
  <si>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</si>
  <si>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</si>
  <si>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</si>
  <si>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</si>
  <si>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</si>
  <si>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</si>
  <si>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</si>
  <si>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</si>
  <si>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</si>
  <si>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</si>
  <si>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</si>
  <si>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</si>
  <si>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</si>
  <si>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</si>
  <si>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</si>
  <si>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</si>
  <si>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</si>
  <si>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</si>
  <si>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</si>
  <si>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</si>
  <si>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</si>
  <si>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</si>
  <si>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</si>
  <si>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</si>
  <si>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</si>
  <si>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</si>
  <si>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</si>
  <si>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</si>
  <si>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</si>
  <si>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</si>
  <si>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</si>
  <si>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</si>
  <si>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</si>
  <si>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</si>
  <si>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</si>
  <si>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</si>
  <si>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</si>
  <si>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</si>
  <si>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</si>
  <si>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</si>
  <si>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</si>
  <si>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</si>
  <si>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</si>
  <si>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</si>
  <si>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</si>
  <si>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</si>
  <si>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</si>
  <si>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</si>
  <si>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</si>
  <si>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</si>
  <si>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</si>
  <si>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</si>
  <si>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</si>
  <si>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</si>
  <si>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</si>
  <si>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</si>
  <si>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</si>
  <si>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</si>
  <si>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</si>
  <si>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</si>
  <si>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</si>
  <si>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</si>
  <si>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</si>
  <si>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</si>
  <si>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</si>
  <si>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</si>
  <si>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</si>
  <si>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</si>
  <si>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</si>
  <si>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</si>
  <si>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</si>
  <si>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</si>
  <si>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</si>
  <si>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</si>
  <si>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</si>
  <si>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</si>
  <si>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</si>
  <si>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</si>
  <si>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</si>
  <si>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</si>
  <si>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</si>
  <si>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</si>
  <si>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</si>
  <si>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</si>
  <si>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</si>
  <si>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</si>
  <si>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</si>
  <si>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</si>
  <si>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Pumpeinstallation Miljøklasse A (100-300 l/s) - Mek/EL</t>
  </si>
  <si>
    <t>Pumpeinstallation Miljøklasse A (100-300 l/s) - SRO</t>
  </si>
  <si>
    <t>Ø 500 mm &lt; Ledningsnet ≤ Ø 800 mm</t>
  </si>
  <si>
    <t>Ø 800 mm &lt; Ledningsnet ≤ Ø 1000 mm</t>
  </si>
  <si>
    <t>Strømpeforing ≤ Ø 200 mm</t>
  </si>
  <si>
    <t>Strømpeforing Ø 200 mm &lt; Ledningsnet ≤ Ø 500 mm</t>
  </si>
  <si>
    <t>Strømpeforing Ø 500 mm &lt; Ledningsnet ≤ Ø 800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</si>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</sst>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109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108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48" t="s">
        <v>28</v>
      </c>
      <c r="C9" s="49"/>
      <c r="D9" s="50"/>
      <c r="E9" s="9">
        <f>'Fane 3. Grundlag'!G12</f>
        <v>52968024.386786915</v>
      </c>
      <c r="F9" s="10" t="s">
        <v>4</v>
      </c>
      <c r="G9" s="11"/>
      <c r="H9" s="12"/>
      <c r="I9" s="2"/>
    </row>
    <row r="10" spans="1:9" x14ac:dyDescent="0.25">
      <c r="A10" s="2"/>
      <c r="B10" s="61" t="s">
        <v>96</v>
      </c>
      <c r="C10" s="59"/>
      <c r="D10" s="60"/>
      <c r="E10" s="13">
        <f>'Fane 3. Grundlag'!G11</f>
        <v>3385558.5670651966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103695.37454907829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585920.75094422256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38</v>
      </c>
      <c r="C13" s="63"/>
      <c r="D13" s="64"/>
      <c r="E13" s="19">
        <f>$E$9-$E$11-$E$12</f>
        <v>52278408.26129362</v>
      </c>
      <c r="F13" s="20" t="s">
        <v>4</v>
      </c>
      <c r="G13" s="19">
        <f>E13</f>
        <v>52278408.26129362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51" t="s">
        <v>107</v>
      </c>
      <c r="C15" s="52"/>
      <c r="D15" s="53"/>
      <c r="E15" s="19">
        <f>'Fane 6. Hist. over el. underdæk'!G13</f>
        <v>-2527916.75</v>
      </c>
      <c r="F15" s="20" t="s">
        <v>4</v>
      </c>
      <c r="G15" s="19">
        <f>E15</f>
        <v>-2527916.75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48" t="s">
        <v>32</v>
      </c>
      <c r="C17" s="49"/>
      <c r="D17" s="50"/>
      <c r="E17" s="13">
        <f>'Fane 8. Korrektion af PL2015'!G11</f>
        <v>803273</v>
      </c>
      <c r="F17" s="10" t="s">
        <v>4</v>
      </c>
      <c r="G17" s="21"/>
      <c r="H17" s="12"/>
      <c r="I17" s="2"/>
    </row>
    <row r="18" spans="1:9" x14ac:dyDescent="0.25">
      <c r="A18" s="2"/>
      <c r="B18" s="48" t="s">
        <v>33</v>
      </c>
      <c r="C18" s="49"/>
      <c r="D18" s="50"/>
      <c r="E18" s="13">
        <f>'Fane 8. Korrektion af PL2015'!G17</f>
        <v>206780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8" t="s">
        <v>97</v>
      </c>
      <c r="C19" s="49"/>
      <c r="D19" s="50"/>
      <c r="E19" s="13">
        <f>'Fane 8. Korrektion af PL2015'!G23</f>
        <v>189569.16999999993</v>
      </c>
      <c r="F19" s="10" t="s">
        <v>4</v>
      </c>
      <c r="G19" s="14"/>
      <c r="H19" s="15"/>
      <c r="I19" s="2"/>
    </row>
    <row r="20" spans="1:9" ht="30" customHeight="1" x14ac:dyDescent="0.25">
      <c r="A20" s="2"/>
      <c r="B20" s="48" t="s">
        <v>34</v>
      </c>
      <c r="C20" s="49"/>
      <c r="D20" s="50"/>
      <c r="E20" s="13">
        <f>'Fane 8. Korrektion af PL2015'!G29</f>
        <v>-1807825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48" t="s">
        <v>35</v>
      </c>
      <c r="C21" s="49"/>
      <c r="D21" s="50"/>
      <c r="E21" s="13">
        <f>'Fane 8. Korrektion af PL2015'!G36</f>
        <v>-1351756.7266666666</v>
      </c>
      <c r="F21" s="10" t="s">
        <v>4</v>
      </c>
      <c r="G21" s="17"/>
      <c r="H21" s="18"/>
      <c r="I21" s="2"/>
    </row>
    <row r="22" spans="1:9" x14ac:dyDescent="0.25">
      <c r="A22" s="2"/>
      <c r="B22" s="51" t="s">
        <v>36</v>
      </c>
      <c r="C22" s="52"/>
      <c r="D22" s="53"/>
      <c r="E22" s="19">
        <f>SUM(E17:E21)</f>
        <v>-1959959.5566666666</v>
      </c>
      <c r="F22" s="20" t="s">
        <v>4</v>
      </c>
      <c r="G22" s="19">
        <f>E22</f>
        <v>-1959959.5566666666</v>
      </c>
      <c r="H22" s="20" t="s">
        <v>4</v>
      </c>
      <c r="I22" s="2"/>
    </row>
    <row r="23" spans="1:9" x14ac:dyDescent="0.25">
      <c r="A23" s="2"/>
      <c r="B23" s="54" t="s">
        <v>30</v>
      </c>
      <c r="C23" s="55"/>
      <c r="D23" s="55"/>
      <c r="E23" s="55"/>
      <c r="F23" s="55"/>
      <c r="G23" s="55"/>
      <c r="H23" s="56"/>
      <c r="I23" s="2"/>
    </row>
    <row r="24" spans="1:9" x14ac:dyDescent="0.25">
      <c r="A24" s="2"/>
      <c r="B24" s="51" t="s">
        <v>31</v>
      </c>
      <c r="C24" s="52"/>
      <c r="D24" s="53"/>
      <c r="E24" s="19">
        <f>'Fane 9. Kontrol af PL2015'!G36</f>
        <v>0</v>
      </c>
      <c r="F24" s="20" t="s">
        <v>4</v>
      </c>
      <c r="G24" s="19">
        <f>E24</f>
        <v>0</v>
      </c>
      <c r="H24" s="20" t="s">
        <v>4</v>
      </c>
      <c r="I24" s="2"/>
    </row>
    <row r="25" spans="1:9" x14ac:dyDescent="0.25">
      <c r="A25" s="2"/>
      <c r="B25" s="54" t="s">
        <v>37</v>
      </c>
      <c r="C25" s="55"/>
      <c r="D25" s="55"/>
      <c r="E25" s="55"/>
      <c r="F25" s="56"/>
      <c r="G25" s="22">
        <f>G13+G15+G22+G24</f>
        <v>47790531.954626955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98</v>
      </c>
      <c r="C9" s="59"/>
      <c r="D9" s="59"/>
      <c r="E9" s="59"/>
      <c r="F9" s="60"/>
      <c r="G9" s="13">
        <v>12359661.649977511</v>
      </c>
      <c r="H9" s="24" t="s">
        <v>4</v>
      </c>
      <c r="I9" s="2"/>
    </row>
    <row r="10" spans="1:9" x14ac:dyDescent="0.25">
      <c r="A10" s="2"/>
      <c r="B10" s="58" t="s">
        <v>99</v>
      </c>
      <c r="C10" s="59"/>
      <c r="D10" s="59"/>
      <c r="E10" s="59"/>
      <c r="F10" s="60"/>
      <c r="G10" s="13">
        <v>37222804.169744208</v>
      </c>
      <c r="H10" s="24" t="s">
        <v>4</v>
      </c>
      <c r="I10" s="2"/>
    </row>
    <row r="11" spans="1:9" x14ac:dyDescent="0.25">
      <c r="A11" s="2"/>
      <c r="B11" s="58" t="s">
        <v>100</v>
      </c>
      <c r="C11" s="59"/>
      <c r="D11" s="59"/>
      <c r="E11" s="59"/>
      <c r="F11" s="60"/>
      <c r="G11" s="13">
        <v>3385558.5670651966</v>
      </c>
      <c r="H11" s="24" t="s">
        <v>4</v>
      </c>
      <c r="I11" s="2"/>
    </row>
    <row r="12" spans="1:9" x14ac:dyDescent="0.25">
      <c r="A12" s="2"/>
      <c r="B12" s="54" t="s">
        <v>39</v>
      </c>
      <c r="C12" s="55"/>
      <c r="D12" s="55"/>
      <c r="E12" s="55"/>
      <c r="F12" s="56"/>
      <c r="G12" s="22">
        <f>SUM(G9:G11)</f>
        <v>52968024.386786915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102</v>
      </c>
      <c r="C9" s="59"/>
      <c r="D9" s="59"/>
      <c r="E9" s="59"/>
      <c r="F9" s="60"/>
      <c r="G9" s="13">
        <f>'Fane 3. Grundlag'!G12-'Fane 3. Grundlag'!G11</f>
        <v>49582465.819721721</v>
      </c>
      <c r="H9" s="24" t="s">
        <v>4</v>
      </c>
      <c r="I9" s="2"/>
    </row>
    <row r="10" spans="1:9" x14ac:dyDescent="0.25">
      <c r="A10" s="2"/>
      <c r="B10" s="58" t="s">
        <v>129</v>
      </c>
      <c r="C10" s="59"/>
      <c r="D10" s="59"/>
      <c r="E10" s="59"/>
      <c r="F10" s="60"/>
      <c r="G10" s="13">
        <v>1587339.9791203602</v>
      </c>
      <c r="H10" s="24" t="s">
        <v>4</v>
      </c>
      <c r="I10" s="2"/>
    </row>
    <row r="11" spans="1:9" x14ac:dyDescent="0.25">
      <c r="A11" s="2"/>
      <c r="B11" s="58" t="s">
        <v>130</v>
      </c>
      <c r="C11" s="59"/>
      <c r="D11" s="59"/>
      <c r="E11" s="59"/>
      <c r="F11" s="60"/>
      <c r="G11" s="13">
        <f>$G$9-$G$10</f>
        <v>47995125.840601362</v>
      </c>
      <c r="H11" s="24" t="s">
        <v>4</v>
      </c>
      <c r="I11" s="2"/>
    </row>
    <row r="12" spans="1:9" x14ac:dyDescent="0.25">
      <c r="A12" s="2"/>
      <c r="B12" s="58" t="s">
        <v>66</v>
      </c>
      <c r="C12" s="59"/>
      <c r="D12" s="59"/>
      <c r="E12" s="59"/>
      <c r="F12" s="60"/>
      <c r="G12" s="65">
        <v>0.21605396950820666</v>
      </c>
      <c r="H12" s="24" t="s">
        <v>67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103695.37454907829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104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98</v>
      </c>
      <c r="C9" s="67"/>
      <c r="D9" s="67"/>
      <c r="E9" s="67"/>
      <c r="F9" s="68"/>
      <c r="G9" s="13">
        <f>'Fane 3. Grundlag'!G9</f>
        <v>12359661.649977511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67</v>
      </c>
      <c r="I10" s="2"/>
    </row>
    <row r="11" spans="1:9" x14ac:dyDescent="0.25">
      <c r="A11" s="2"/>
      <c r="B11" s="62" t="s">
        <v>68</v>
      </c>
      <c r="C11" s="63"/>
      <c r="D11" s="63"/>
      <c r="E11" s="63"/>
      <c r="F11" s="64"/>
      <c r="G11" s="19">
        <f>$G$9*$G$10/100</f>
        <v>247193.23299955021</v>
      </c>
      <c r="H11" s="70" t="s">
        <v>4</v>
      </c>
      <c r="I11" s="2"/>
    </row>
    <row r="12" spans="1:9" x14ac:dyDescent="0.25">
      <c r="A12" s="2"/>
      <c r="B12" s="58" t="s">
        <v>99</v>
      </c>
      <c r="C12" s="59"/>
      <c r="D12" s="59"/>
      <c r="E12" s="59"/>
      <c r="F12" s="60"/>
      <c r="G12" s="13">
        <f>'Fane 3. Grundlag'!G10</f>
        <v>37222804.169744208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67</v>
      </c>
      <c r="I13" s="2"/>
    </row>
    <row r="14" spans="1:9" x14ac:dyDescent="0.25">
      <c r="A14" s="2"/>
      <c r="B14" s="62" t="s">
        <v>69</v>
      </c>
      <c r="C14" s="63"/>
      <c r="D14" s="63"/>
      <c r="E14" s="63"/>
      <c r="F14" s="64"/>
      <c r="G14" s="19">
        <f>$G$12*$G$13/100</f>
        <v>338727.51794467232</v>
      </c>
      <c r="H14" s="70" t="s">
        <v>4</v>
      </c>
      <c r="I14" s="2"/>
    </row>
    <row r="15" spans="1:9" x14ac:dyDescent="0.25">
      <c r="A15" s="2"/>
      <c r="B15" s="54" t="s">
        <v>103</v>
      </c>
      <c r="C15" s="55"/>
      <c r="D15" s="55"/>
      <c r="E15" s="55"/>
      <c r="F15" s="56"/>
      <c r="G15" s="22">
        <f>G11+G14</f>
        <v>585920.75094422256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105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106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71</v>
      </c>
      <c r="C9" s="59"/>
      <c r="D9" s="59"/>
      <c r="E9" s="59"/>
      <c r="F9" s="60"/>
      <c r="G9" s="13">
        <v>-25959187</v>
      </c>
      <c r="H9" s="24" t="s">
        <v>4</v>
      </c>
      <c r="I9" s="2"/>
    </row>
    <row r="10" spans="1:9" x14ac:dyDescent="0.25">
      <c r="A10" s="2"/>
      <c r="B10" s="58" t="s">
        <v>72</v>
      </c>
      <c r="C10" s="59"/>
      <c r="D10" s="59"/>
      <c r="E10" s="59"/>
      <c r="F10" s="60"/>
      <c r="G10" s="13">
        <v>-15847520</v>
      </c>
      <c r="H10" s="24" t="s">
        <v>4</v>
      </c>
      <c r="I10" s="2"/>
    </row>
    <row r="11" spans="1:9" x14ac:dyDescent="0.25">
      <c r="A11" s="2"/>
      <c r="B11" s="71" t="s">
        <v>87</v>
      </c>
      <c r="C11" s="72"/>
      <c r="D11" s="72"/>
      <c r="E11" s="72"/>
      <c r="F11" s="73"/>
      <c r="G11" s="74">
        <v>-10111667</v>
      </c>
      <c r="H11" s="75" t="s">
        <v>4</v>
      </c>
      <c r="I11" s="2"/>
    </row>
    <row r="12" spans="1:9" x14ac:dyDescent="0.25">
      <c r="A12" s="2"/>
      <c r="B12" s="58" t="s">
        <v>73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54" t="s">
        <v>70</v>
      </c>
      <c r="C13" s="55"/>
      <c r="D13" s="55"/>
      <c r="E13" s="55"/>
      <c r="F13" s="56"/>
      <c r="G13" s="22">
        <f>G11/G12</f>
        <v>-2527916.75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1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74</v>
      </c>
      <c r="F9" s="77" t="s">
        <v>3</v>
      </c>
      <c r="G9" s="77"/>
      <c r="H9" s="2"/>
    </row>
    <row r="10" spans="1:8" x14ac:dyDescent="0.25">
      <c r="A10" s="2"/>
      <c r="B10" s="78" t="s">
        <v>110</v>
      </c>
      <c r="C10" s="79">
        <v>2015</v>
      </c>
      <c r="D10" s="79">
        <v>75</v>
      </c>
      <c r="E10" s="13">
        <v>11739881</v>
      </c>
      <c r="F10" s="13">
        <f>E10/D10</f>
        <v>156531.74666666667</v>
      </c>
      <c r="G10" s="24" t="s">
        <v>4</v>
      </c>
      <c r="H10" s="2"/>
    </row>
    <row r="11" spans="1:8" x14ac:dyDescent="0.25">
      <c r="A11" s="2"/>
      <c r="B11" s="78" t="s">
        <v>111</v>
      </c>
      <c r="C11" s="79">
        <v>2015</v>
      </c>
      <c r="D11" s="79">
        <v>75</v>
      </c>
      <c r="E11" s="13">
        <v>330892</v>
      </c>
      <c r="F11" s="13">
        <f t="shared" ref="F11:F28" si="0">E11/D11</f>
        <v>4411.8933333333334</v>
      </c>
      <c r="G11" s="24" t="s">
        <v>4</v>
      </c>
      <c r="H11" s="2"/>
    </row>
    <row r="12" spans="1:8" x14ac:dyDescent="0.25">
      <c r="A12" s="2"/>
      <c r="B12" s="78" t="s">
        <v>112</v>
      </c>
      <c r="C12" s="79">
        <v>2015</v>
      </c>
      <c r="D12" s="79">
        <v>75</v>
      </c>
      <c r="E12" s="13">
        <v>1004948</v>
      </c>
      <c r="F12" s="13">
        <f t="shared" si="0"/>
        <v>13399.306666666667</v>
      </c>
      <c r="G12" s="24" t="s">
        <v>4</v>
      </c>
      <c r="H12" s="2"/>
    </row>
    <row r="13" spans="1:8" x14ac:dyDescent="0.25">
      <c r="A13" s="2"/>
      <c r="B13" s="78" t="s">
        <v>113</v>
      </c>
      <c r="C13" s="79">
        <v>2015</v>
      </c>
      <c r="D13" s="79">
        <v>75</v>
      </c>
      <c r="E13" s="13">
        <v>712899</v>
      </c>
      <c r="F13" s="13">
        <f t="shared" si="0"/>
        <v>9505.32</v>
      </c>
      <c r="G13" s="24" t="s">
        <v>4</v>
      </c>
      <c r="H13" s="2"/>
    </row>
    <row r="14" spans="1:8" x14ac:dyDescent="0.25">
      <c r="A14" s="2"/>
      <c r="B14" s="78" t="s">
        <v>114</v>
      </c>
      <c r="C14" s="79">
        <v>2015</v>
      </c>
      <c r="D14" s="79">
        <v>30</v>
      </c>
      <c r="E14" s="13">
        <v>1888404</v>
      </c>
      <c r="F14" s="13">
        <f t="shared" si="0"/>
        <v>62946.8</v>
      </c>
      <c r="G14" s="24" t="s">
        <v>4</v>
      </c>
      <c r="H14" s="2"/>
    </row>
    <row r="15" spans="1:8" x14ac:dyDescent="0.25">
      <c r="A15" s="2"/>
      <c r="B15" s="78" t="s">
        <v>115</v>
      </c>
      <c r="C15" s="79">
        <v>2015</v>
      </c>
      <c r="D15" s="79">
        <v>50</v>
      </c>
      <c r="E15" s="13">
        <v>8418570</v>
      </c>
      <c r="F15" s="13">
        <f t="shared" si="0"/>
        <v>168371.4</v>
      </c>
      <c r="G15" s="24" t="s">
        <v>4</v>
      </c>
      <c r="H15" s="2"/>
    </row>
    <row r="16" spans="1:8" x14ac:dyDescent="0.25">
      <c r="A16" s="2"/>
      <c r="B16" s="78" t="s">
        <v>116</v>
      </c>
      <c r="C16" s="79">
        <v>2015</v>
      </c>
      <c r="D16" s="79">
        <v>20</v>
      </c>
      <c r="E16" s="13">
        <v>175086</v>
      </c>
      <c r="F16" s="13">
        <f t="shared" si="0"/>
        <v>8754.2999999999993</v>
      </c>
      <c r="G16" s="24" t="s">
        <v>4</v>
      </c>
      <c r="H16" s="2"/>
    </row>
    <row r="17" spans="1:8" x14ac:dyDescent="0.25">
      <c r="A17" s="2"/>
      <c r="B17" s="78" t="s">
        <v>117</v>
      </c>
      <c r="C17" s="79">
        <v>2015</v>
      </c>
      <c r="D17" s="79">
        <v>10</v>
      </c>
      <c r="E17" s="13">
        <v>43771</v>
      </c>
      <c r="F17" s="13">
        <f t="shared" si="0"/>
        <v>4377.1000000000004</v>
      </c>
      <c r="G17" s="24" t="s">
        <v>4</v>
      </c>
      <c r="H17" s="2"/>
    </row>
    <row r="18" spans="1:8" x14ac:dyDescent="0.25">
      <c r="A18" s="2"/>
      <c r="B18" s="78" t="s">
        <v>118</v>
      </c>
      <c r="C18" s="79">
        <v>2015</v>
      </c>
      <c r="D18" s="79">
        <v>20</v>
      </c>
      <c r="E18" s="13">
        <v>2831465</v>
      </c>
      <c r="F18" s="13">
        <f t="shared" si="0"/>
        <v>141573.25</v>
      </c>
      <c r="G18" s="24" t="s">
        <v>4</v>
      </c>
      <c r="H18" s="2"/>
    </row>
    <row r="19" spans="1:8" x14ac:dyDescent="0.25">
      <c r="A19" s="2"/>
      <c r="B19" s="78" t="s">
        <v>119</v>
      </c>
      <c r="C19" s="79">
        <v>2015</v>
      </c>
      <c r="D19" s="79">
        <v>10</v>
      </c>
      <c r="E19" s="13">
        <v>707866</v>
      </c>
      <c r="F19" s="13">
        <f t="shared" si="0"/>
        <v>70786.600000000006</v>
      </c>
      <c r="G19" s="24" t="s">
        <v>4</v>
      </c>
      <c r="H19" s="2"/>
    </row>
    <row r="20" spans="1:8" x14ac:dyDescent="0.25">
      <c r="A20" s="2"/>
      <c r="B20" s="78" t="s">
        <v>110</v>
      </c>
      <c r="C20" s="79">
        <v>2015</v>
      </c>
      <c r="D20" s="79">
        <v>75</v>
      </c>
      <c r="E20" s="13">
        <v>1137368</v>
      </c>
      <c r="F20" s="13">
        <f t="shared" si="0"/>
        <v>15164.906666666666</v>
      </c>
      <c r="G20" s="24" t="s">
        <v>4</v>
      </c>
      <c r="H20" s="2"/>
    </row>
    <row r="21" spans="1:8" x14ac:dyDescent="0.25">
      <c r="A21" s="2"/>
      <c r="B21" s="78" t="s">
        <v>111</v>
      </c>
      <c r="C21" s="79">
        <v>2015</v>
      </c>
      <c r="D21" s="79">
        <v>75</v>
      </c>
      <c r="E21" s="13">
        <v>1508720</v>
      </c>
      <c r="F21" s="13">
        <f t="shared" si="0"/>
        <v>20116.266666666666</v>
      </c>
      <c r="G21" s="24" t="s">
        <v>4</v>
      </c>
      <c r="H21" s="2"/>
    </row>
    <row r="22" spans="1:8" x14ac:dyDescent="0.25">
      <c r="A22" s="2"/>
      <c r="B22" s="78" t="s">
        <v>120</v>
      </c>
      <c r="C22" s="79">
        <v>2015</v>
      </c>
      <c r="D22" s="79">
        <v>75</v>
      </c>
      <c r="E22" s="13">
        <v>3649302</v>
      </c>
      <c r="F22" s="13">
        <f t="shared" si="0"/>
        <v>48657.36</v>
      </c>
      <c r="G22" s="24" t="s">
        <v>4</v>
      </c>
      <c r="H22" s="2"/>
    </row>
    <row r="23" spans="1:8" x14ac:dyDescent="0.25">
      <c r="A23" s="2"/>
      <c r="B23" s="78" t="s">
        <v>121</v>
      </c>
      <c r="C23" s="79">
        <v>2015</v>
      </c>
      <c r="D23" s="79">
        <v>75</v>
      </c>
      <c r="E23" s="13">
        <v>1214821</v>
      </c>
      <c r="F23" s="13">
        <f t="shared" si="0"/>
        <v>16197.613333333333</v>
      </c>
      <c r="G23" s="24" t="s">
        <v>4</v>
      </c>
      <c r="H23" s="2"/>
    </row>
    <row r="24" spans="1:8" x14ac:dyDescent="0.25">
      <c r="A24" s="2"/>
      <c r="B24" s="78" t="s">
        <v>122</v>
      </c>
      <c r="C24" s="79">
        <v>2015</v>
      </c>
      <c r="D24" s="79">
        <v>50</v>
      </c>
      <c r="E24" s="13">
        <v>1246834</v>
      </c>
      <c r="F24" s="13">
        <f t="shared" si="0"/>
        <v>24936.68</v>
      </c>
      <c r="G24" s="24" t="s">
        <v>4</v>
      </c>
      <c r="H24" s="2"/>
    </row>
    <row r="25" spans="1:8" x14ac:dyDescent="0.25">
      <c r="A25" s="2"/>
      <c r="B25" s="78" t="s">
        <v>123</v>
      </c>
      <c r="C25" s="79">
        <v>2015</v>
      </c>
      <c r="D25" s="79">
        <v>50</v>
      </c>
      <c r="E25" s="13">
        <v>3706474</v>
      </c>
      <c r="F25" s="13">
        <f t="shared" si="0"/>
        <v>74129.48</v>
      </c>
      <c r="G25" s="24" t="s">
        <v>4</v>
      </c>
      <c r="H25" s="2"/>
    </row>
    <row r="26" spans="1:8" x14ac:dyDescent="0.25">
      <c r="A26" s="2"/>
      <c r="B26" s="78" t="s">
        <v>124</v>
      </c>
      <c r="C26" s="79">
        <v>2015</v>
      </c>
      <c r="D26" s="79">
        <v>50</v>
      </c>
      <c r="E26" s="13">
        <v>2778292</v>
      </c>
      <c r="F26" s="13">
        <f t="shared" si="0"/>
        <v>55565.84</v>
      </c>
      <c r="G26" s="24" t="s">
        <v>4</v>
      </c>
      <c r="H26" s="2"/>
    </row>
    <row r="27" spans="1:8" x14ac:dyDescent="0.25">
      <c r="A27" s="2"/>
      <c r="B27" s="78" t="s">
        <v>112</v>
      </c>
      <c r="C27" s="79">
        <v>2015</v>
      </c>
      <c r="D27" s="79">
        <v>75</v>
      </c>
      <c r="E27" s="13">
        <v>2712179</v>
      </c>
      <c r="F27" s="13">
        <f t="shared" si="0"/>
        <v>36162.386666666665</v>
      </c>
      <c r="G27" s="24" t="s">
        <v>4</v>
      </c>
      <c r="H27" s="2"/>
    </row>
    <row r="28" spans="1:8" x14ac:dyDescent="0.25">
      <c r="A28" s="2"/>
      <c r="B28" s="78" t="s">
        <v>113</v>
      </c>
      <c r="C28" s="79">
        <v>2015</v>
      </c>
      <c r="D28" s="79">
        <v>75</v>
      </c>
      <c r="E28" s="13">
        <v>2940029</v>
      </c>
      <c r="F28" s="13">
        <f t="shared" si="0"/>
        <v>39200.386666666665</v>
      </c>
      <c r="G28" s="24" t="s">
        <v>4</v>
      </c>
      <c r="H28" s="2"/>
    </row>
    <row r="29" spans="1:8" x14ac:dyDescent="0.25">
      <c r="A29" s="2"/>
      <c r="B29" s="54" t="s">
        <v>125</v>
      </c>
      <c r="C29" s="55"/>
      <c r="D29" s="55"/>
      <c r="E29" s="56"/>
      <c r="F29" s="22">
        <f>SUM(F10:F28)</f>
        <v>970788.63666666672</v>
      </c>
      <c r="G29" s="23" t="s">
        <v>4</v>
      </c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</sheetData>
  <sheetProtection password="DFE9" sheet="1" objects="1" scenarios="1"/>
  <mergeCells count="4">
    <mergeCell ref="B29:E2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88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75</v>
      </c>
      <c r="C9" s="59"/>
      <c r="D9" s="59"/>
      <c r="E9" s="59"/>
      <c r="F9" s="60"/>
      <c r="G9" s="13">
        <v>1422873</v>
      </c>
      <c r="H9" s="24" t="s">
        <v>4</v>
      </c>
      <c r="I9" s="2"/>
    </row>
    <row r="10" spans="1:9" x14ac:dyDescent="0.25">
      <c r="A10" s="2"/>
      <c r="B10" s="58" t="s">
        <v>76</v>
      </c>
      <c r="C10" s="59"/>
      <c r="D10" s="59"/>
      <c r="E10" s="59"/>
      <c r="F10" s="60"/>
      <c r="G10" s="13">
        <v>619600</v>
      </c>
      <c r="H10" s="24" t="s">
        <v>4</v>
      </c>
      <c r="I10" s="2"/>
    </row>
    <row r="11" spans="1:9" x14ac:dyDescent="0.25">
      <c r="A11" s="2"/>
      <c r="B11" s="54" t="s">
        <v>77</v>
      </c>
      <c r="C11" s="55"/>
      <c r="D11" s="55"/>
      <c r="E11" s="55"/>
      <c r="F11" s="56"/>
      <c r="G11" s="22">
        <f>G9-G10</f>
        <v>803273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78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79</v>
      </c>
      <c r="C15" s="59"/>
      <c r="D15" s="59"/>
      <c r="E15" s="59"/>
      <c r="F15" s="60"/>
      <c r="G15" s="13">
        <v>2156780</v>
      </c>
      <c r="H15" s="24" t="s">
        <v>4</v>
      </c>
      <c r="I15" s="2"/>
    </row>
    <row r="16" spans="1:9" x14ac:dyDescent="0.25">
      <c r="A16" s="2"/>
      <c r="B16" s="58" t="s">
        <v>80</v>
      </c>
      <c r="C16" s="59"/>
      <c r="D16" s="59"/>
      <c r="E16" s="59"/>
      <c r="F16" s="60"/>
      <c r="G16" s="13">
        <v>1950000</v>
      </c>
      <c r="H16" s="24" t="s">
        <v>4</v>
      </c>
      <c r="I16" s="2"/>
    </row>
    <row r="17" spans="1:9" x14ac:dyDescent="0.25">
      <c r="A17" s="2"/>
      <c r="B17" s="54" t="s">
        <v>81</v>
      </c>
      <c r="C17" s="55"/>
      <c r="D17" s="55"/>
      <c r="E17" s="55"/>
      <c r="F17" s="56"/>
      <c r="G17" s="22">
        <f>G15-G16</f>
        <v>206780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89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90</v>
      </c>
      <c r="C21" s="59"/>
      <c r="D21" s="59"/>
      <c r="E21" s="59"/>
      <c r="F21" s="60"/>
      <c r="G21" s="13">
        <v>1384569.17</v>
      </c>
      <c r="H21" s="24" t="s">
        <v>4</v>
      </c>
      <c r="I21" s="2"/>
    </row>
    <row r="22" spans="1:9" x14ac:dyDescent="0.25">
      <c r="A22" s="2"/>
      <c r="B22" s="58" t="s">
        <v>92</v>
      </c>
      <c r="C22" s="59"/>
      <c r="D22" s="59"/>
      <c r="E22" s="59"/>
      <c r="F22" s="60"/>
      <c r="G22" s="13">
        <v>1195000</v>
      </c>
      <c r="H22" s="24" t="s">
        <v>4</v>
      </c>
      <c r="I22" s="2"/>
    </row>
    <row r="23" spans="1:9" x14ac:dyDescent="0.25">
      <c r="A23" s="2"/>
      <c r="B23" s="54" t="s">
        <v>91</v>
      </c>
      <c r="C23" s="55"/>
      <c r="D23" s="55"/>
      <c r="E23" s="55"/>
      <c r="F23" s="56"/>
      <c r="G23" s="22">
        <f>G21-G22</f>
        <v>189569.16999999993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1" t="s">
        <v>82</v>
      </c>
      <c r="C26" s="82"/>
      <c r="D26" s="82"/>
      <c r="E26" s="82"/>
      <c r="F26" s="82"/>
      <c r="G26" s="82"/>
      <c r="H26" s="83"/>
      <c r="I26" s="2"/>
    </row>
    <row r="27" spans="1:9" ht="29.25" customHeight="1" x14ac:dyDescent="0.25">
      <c r="A27" s="2"/>
      <c r="B27" s="48" t="s">
        <v>93</v>
      </c>
      <c r="C27" s="49"/>
      <c r="D27" s="49"/>
      <c r="E27" s="49"/>
      <c r="F27" s="50"/>
      <c r="G27" s="13">
        <v>0</v>
      </c>
      <c r="H27" s="24" t="s">
        <v>4</v>
      </c>
      <c r="I27" s="2"/>
    </row>
    <row r="28" spans="1:9" x14ac:dyDescent="0.25">
      <c r="A28" s="2"/>
      <c r="B28" s="58" t="s">
        <v>94</v>
      </c>
      <c r="C28" s="59"/>
      <c r="D28" s="59"/>
      <c r="E28" s="59"/>
      <c r="F28" s="60"/>
      <c r="G28" s="13">
        <v>1807825</v>
      </c>
      <c r="H28" s="24" t="s">
        <v>4</v>
      </c>
      <c r="I28" s="2"/>
    </row>
    <row r="29" spans="1:9" ht="30" customHeight="1" x14ac:dyDescent="0.25">
      <c r="A29" s="2"/>
      <c r="B29" s="81" t="s">
        <v>95</v>
      </c>
      <c r="C29" s="82"/>
      <c r="D29" s="82"/>
      <c r="E29" s="82"/>
      <c r="F29" s="83"/>
      <c r="G29" s="22">
        <f>G27-G28</f>
        <v>-1807825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1" t="s">
        <v>83</v>
      </c>
      <c r="C32" s="82"/>
      <c r="D32" s="82"/>
      <c r="E32" s="82"/>
      <c r="F32" s="82"/>
      <c r="G32" s="82"/>
      <c r="H32" s="83"/>
      <c r="I32" s="2"/>
    </row>
    <row r="33" spans="1:9" x14ac:dyDescent="0.25">
      <c r="A33" s="2"/>
      <c r="B33" s="58" t="s">
        <v>84</v>
      </c>
      <c r="C33" s="59"/>
      <c r="D33" s="59"/>
      <c r="E33" s="59"/>
      <c r="F33" s="60"/>
      <c r="G33" s="13">
        <v>1646667</v>
      </c>
      <c r="H33" s="24" t="s">
        <v>4</v>
      </c>
      <c r="I33" s="2"/>
    </row>
    <row r="34" spans="1:9" x14ac:dyDescent="0.25">
      <c r="A34" s="2"/>
      <c r="B34" s="58" t="s">
        <v>85</v>
      </c>
      <c r="C34" s="59"/>
      <c r="D34" s="59"/>
      <c r="E34" s="59"/>
      <c r="F34" s="60"/>
      <c r="G34" s="13">
        <v>1646667</v>
      </c>
      <c r="H34" s="24" t="s">
        <v>4</v>
      </c>
      <c r="I34" s="2"/>
    </row>
    <row r="35" spans="1:9" x14ac:dyDescent="0.25">
      <c r="A35" s="2"/>
      <c r="B35" s="58" t="s">
        <v>86</v>
      </c>
      <c r="C35" s="59"/>
      <c r="D35" s="59"/>
      <c r="E35" s="59"/>
      <c r="F35" s="60"/>
      <c r="G35" s="13">
        <f>'Fane 7. Gen. inv. i 2015'!F29</f>
        <v>970788.63666666672</v>
      </c>
      <c r="H35" s="24" t="s">
        <v>4</v>
      </c>
      <c r="I35" s="2"/>
    </row>
    <row r="36" spans="1:9" x14ac:dyDescent="0.25">
      <c r="A36" s="2"/>
      <c r="B36" s="54" t="s">
        <v>83</v>
      </c>
      <c r="C36" s="55"/>
      <c r="D36" s="55"/>
      <c r="E36" s="55"/>
      <c r="F36" s="56"/>
      <c r="G36" s="22">
        <f>G35-G33+G35-G34</f>
        <v>-1351756.7266666666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40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42</v>
      </c>
      <c r="C9" s="63"/>
      <c r="D9" s="63"/>
      <c r="E9" s="63"/>
      <c r="F9" s="64"/>
      <c r="G9" s="19">
        <v>53252822</v>
      </c>
      <c r="H9" s="70" t="s">
        <v>4</v>
      </c>
      <c r="I9" s="2"/>
    </row>
    <row r="10" spans="1:9" x14ac:dyDescent="0.25">
      <c r="A10" s="2"/>
      <c r="B10" s="54" t="s">
        <v>43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44</v>
      </c>
      <c r="C11" s="59"/>
      <c r="D11" s="60"/>
      <c r="E11" s="13">
        <v>26591521</v>
      </c>
      <c r="F11" s="24" t="s">
        <v>4</v>
      </c>
      <c r="G11" s="21"/>
      <c r="H11" s="84"/>
      <c r="I11" s="2"/>
    </row>
    <row r="12" spans="1:9" x14ac:dyDescent="0.25">
      <c r="A12" s="2"/>
      <c r="B12" s="58" t="s">
        <v>45</v>
      </c>
      <c r="C12" s="59"/>
      <c r="D12" s="60"/>
      <c r="E12" s="13">
        <v>2768674</v>
      </c>
      <c r="F12" s="24" t="s">
        <v>4</v>
      </c>
      <c r="G12" s="16"/>
      <c r="H12" s="85"/>
      <c r="I12" s="2"/>
    </row>
    <row r="13" spans="1:9" x14ac:dyDescent="0.25">
      <c r="A13" s="2"/>
      <c r="B13" s="58" t="s">
        <v>46</v>
      </c>
      <c r="C13" s="59"/>
      <c r="D13" s="60"/>
      <c r="E13" s="13">
        <v>-201994</v>
      </c>
      <c r="F13" s="24" t="s">
        <v>4</v>
      </c>
      <c r="G13" s="16"/>
      <c r="H13" s="85"/>
      <c r="I13" s="2"/>
    </row>
    <row r="14" spans="1:9" x14ac:dyDescent="0.25">
      <c r="A14" s="2"/>
      <c r="B14" s="58" t="s">
        <v>47</v>
      </c>
      <c r="C14" s="59"/>
      <c r="D14" s="60"/>
      <c r="E14" s="13">
        <v>3095967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48</v>
      </c>
      <c r="C15" s="63"/>
      <c r="D15" s="64"/>
      <c r="E15" s="19">
        <f>SUM(E11:E14)</f>
        <v>32254168</v>
      </c>
      <c r="F15" s="70" t="s">
        <v>4</v>
      </c>
      <c r="G15" s="16"/>
      <c r="H15" s="85"/>
      <c r="I15" s="2"/>
    </row>
    <row r="16" spans="1:9" x14ac:dyDescent="0.25">
      <c r="A16" s="2"/>
      <c r="B16" s="58" t="s">
        <v>49</v>
      </c>
      <c r="C16" s="59"/>
      <c r="D16" s="60"/>
      <c r="E16" s="13">
        <v>5303722</v>
      </c>
      <c r="F16" s="24" t="s">
        <v>4</v>
      </c>
      <c r="G16" s="16"/>
      <c r="H16" s="85"/>
      <c r="I16" s="2"/>
    </row>
    <row r="17" spans="1:9" x14ac:dyDescent="0.25">
      <c r="A17" s="2"/>
      <c r="B17" s="58" t="s">
        <v>50</v>
      </c>
      <c r="C17" s="59"/>
      <c r="D17" s="60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8" t="s">
        <v>51</v>
      </c>
      <c r="C18" s="59"/>
      <c r="D18" s="60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52</v>
      </c>
      <c r="C19" s="63"/>
      <c r="D19" s="64"/>
      <c r="E19" s="19">
        <f>SUM(E16:E18)</f>
        <v>5303722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48" t="s">
        <v>53</v>
      </c>
      <c r="C20" s="49"/>
      <c r="D20" s="50"/>
      <c r="E20" s="13">
        <v>-1942494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48" t="s">
        <v>54</v>
      </c>
      <c r="C21" s="49"/>
      <c r="D21" s="50"/>
      <c r="E21" s="13">
        <v>-26413967</v>
      </c>
      <c r="F21" s="24" t="s">
        <v>4</v>
      </c>
      <c r="G21" s="16"/>
      <c r="H21" s="85"/>
      <c r="I21" s="2"/>
    </row>
    <row r="22" spans="1:9" x14ac:dyDescent="0.25">
      <c r="A22" s="2"/>
      <c r="B22" s="58" t="s">
        <v>55</v>
      </c>
      <c r="C22" s="59"/>
      <c r="D22" s="60"/>
      <c r="E22" s="13">
        <v>-12833170</v>
      </c>
      <c r="F22" s="24" t="s">
        <v>4</v>
      </c>
      <c r="G22" s="16"/>
      <c r="H22" s="85"/>
      <c r="I22" s="2"/>
    </row>
    <row r="23" spans="1:9" x14ac:dyDescent="0.25">
      <c r="A23" s="2"/>
      <c r="B23" s="58" t="s">
        <v>56</v>
      </c>
      <c r="C23" s="59"/>
      <c r="D23" s="60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48" t="s">
        <v>57</v>
      </c>
      <c r="C24" s="49"/>
      <c r="D24" s="50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48" t="s">
        <v>58</v>
      </c>
      <c r="C25" s="49"/>
      <c r="D25" s="50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48" t="s">
        <v>59</v>
      </c>
      <c r="C26" s="49"/>
      <c r="D26" s="50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60</v>
      </c>
      <c r="C27" s="63"/>
      <c r="D27" s="64"/>
      <c r="E27" s="19">
        <f>SUM(E20:E26)</f>
        <v>-41189631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61</v>
      </c>
      <c r="C28" s="63"/>
      <c r="D28" s="64"/>
      <c r="E28" s="19">
        <f>E15+E19+E27</f>
        <v>-3631741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54" t="s">
        <v>62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62</v>
      </c>
      <c r="C30" s="63"/>
      <c r="D30" s="64"/>
      <c r="E30" s="19">
        <v>6768102.3200000003</v>
      </c>
      <c r="F30" s="70" t="s">
        <v>4</v>
      </c>
      <c r="G30" s="19">
        <f>-$E$30</f>
        <v>-6768102.3200000003</v>
      </c>
      <c r="H30" s="70" t="s">
        <v>4</v>
      </c>
      <c r="I30" s="2"/>
    </row>
    <row r="31" spans="1:9" x14ac:dyDescent="0.25">
      <c r="A31" s="2"/>
      <c r="B31" s="87" t="s">
        <v>126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48" t="s">
        <v>127</v>
      </c>
      <c r="C32" s="49"/>
      <c r="D32" s="50"/>
      <c r="E32" s="13">
        <v>41812935</v>
      </c>
      <c r="F32" s="24" t="s">
        <v>4</v>
      </c>
      <c r="G32" s="21"/>
      <c r="H32" s="84"/>
      <c r="I32" s="2"/>
    </row>
    <row r="33" spans="1:9" x14ac:dyDescent="0.25">
      <c r="A33" s="2"/>
      <c r="B33" s="58" t="s">
        <v>63</v>
      </c>
      <c r="C33" s="59"/>
      <c r="D33" s="60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48" t="s">
        <v>64</v>
      </c>
      <c r="C34" s="49"/>
      <c r="D34" s="50"/>
      <c r="E34" s="13">
        <v>4671784.68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65</v>
      </c>
      <c r="C35" s="63"/>
      <c r="D35" s="64"/>
      <c r="E35" s="19">
        <f>SUM(E32:E34)</f>
        <v>46484719.68</v>
      </c>
      <c r="F35" s="70" t="s">
        <v>4</v>
      </c>
      <c r="G35" s="19">
        <f>-E35</f>
        <v>-46484719.68</v>
      </c>
      <c r="H35" s="70" t="s">
        <v>4</v>
      </c>
      <c r="I35" s="2"/>
    </row>
    <row r="36" spans="1:9" x14ac:dyDescent="0.25">
      <c r="A36" s="2"/>
      <c r="B36" s="54" t="s">
        <v>41</v>
      </c>
      <c r="C36" s="55"/>
      <c r="D36" s="55"/>
      <c r="E36" s="55"/>
      <c r="F36" s="56"/>
      <c r="G36" s="22">
        <f>$G$9+$G$28+$G$30+$G$35</f>
        <v>0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2018-08-13T13:05:11Z</dcterms:modified>
</cp:coreProperties>
</file>