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185" yWindow="780" windowWidth="12345" windowHeight="1096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5" i="2" l="1"/>
  <c r="G10" i="9" l="1"/>
  <c r="G30" i="13"/>
  <c r="F29" i="11" l="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9" i="2" s="1"/>
  <c r="G29" i="12"/>
  <c r="E22" i="2" s="1"/>
  <c r="G23" i="12"/>
  <c r="E21" i="2" s="1"/>
  <c r="G17" i="12"/>
  <c r="F11" i="11"/>
  <c r="F12" i="11"/>
  <c r="F13" i="11"/>
  <c r="F14" i="11"/>
  <c r="F30" i="11"/>
  <c r="F10" i="11"/>
  <c r="F31" i="11" s="1"/>
  <c r="G35" i="12" s="1"/>
  <c r="G13" i="10"/>
  <c r="E17" i="2" s="1"/>
  <c r="G17" i="2" s="1"/>
  <c r="G12" i="9"/>
  <c r="G14" i="9" s="1"/>
  <c r="G9" i="9"/>
  <c r="G11" i="9" s="1"/>
  <c r="G12" i="7"/>
  <c r="E9" i="2" s="1"/>
  <c r="E20" i="2"/>
  <c r="E10" i="2"/>
  <c r="E28" i="13" l="1"/>
  <c r="G28" i="13" s="1"/>
  <c r="G36" i="13" s="1"/>
  <c r="E26" i="2" s="1"/>
  <c r="G26" i="2" s="1"/>
  <c r="G9" i="8"/>
  <c r="G36" i="12"/>
  <c r="E23" i="2" s="1"/>
  <c r="E24" i="2" s="1"/>
  <c r="G24" i="2" s="1"/>
  <c r="G15" i="9"/>
  <c r="E12" i="2" s="1"/>
  <c r="E11" i="2" l="1"/>
  <c r="E13" i="2" s="1"/>
  <c r="G13" i="2" s="1"/>
  <c r="G27" i="2" s="1"/>
</calcChain>
</file>

<file path=xl/sharedStrings.xml><?xml version="1.0" encoding="utf-8"?>
<sst xmlns="http://schemas.openxmlformats.org/spreadsheetml/2006/main" count="258" uniqueCount="137">
  <si>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</si>
  <si>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</si>
  <si>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</si>
  <si>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</si>
  <si>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</si>
  <si>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</si>
  <si>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</si>
  <si>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</si>
  <si>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</si>
  <si>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</si>
  <si>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</si>
  <si>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</si>
  <si>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</si>
  <si>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</si>
  <si>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</si>
  <si>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</si>
  <si>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</si>
  <si>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</si>
  <si>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</si>
  <si>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</si>
  <si>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</si>
  <si>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</si>
  <si>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</si>
  <si>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</si>
  <si>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</si>
  <si>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</si>
  <si>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</si>
  <si>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</si>
  <si>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</si>
  <si>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</si>
  <si>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</si>
  <si>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</si>
  <si>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</si>
  <si>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</si>
  <si>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</si>
  <si>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</si>
  <si>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</si>
  <si>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</si>
  <si>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</si>
  <si>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</si>
  <si>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</si>
  <si>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</si>
  <si>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</si>
  <si>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</si>
  <si>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</si>
  <si>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</si>
  <si>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</si>
  <si>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</si>
  <si>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</si>
  <si>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</si>
  <si>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</si>
  <si>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</si>
  <si>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</si>
  <si>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</si>
  <si>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</si>
  <si>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</si>
  <si>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</si>
  <si>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</si>
  <si>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</si>
  <si>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</si>
  <si>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</si>
  <si>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</si>
  <si>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</si>
  <si>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</si>
  <si>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</si>
  <si>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</si>
  <si>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</si>
  <si>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</si>
  <si>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</si>
  <si>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</si>
  <si>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</si>
  <si>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</si>
  <si>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</si>
  <si>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</si>
  <si>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</si>
  <si>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</si>
  <si>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</si>
  <si>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</si>
  <si>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</si>
  <si>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</si>
  <si>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</si>
  <si>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</si>
  <si>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</si>
  <si>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</si>
  <si>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</si>
  <si>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</si>
  <si>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</si>
  <si>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</si>
  <si>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</si>
  <si>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</si>
  <si>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</si>
  <si>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</si>
  <si>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</si>
  <si>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</si>
  <si>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</si>
  <si>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</si>
  <si>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</si>
  <si>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</si>
  <si>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</si>
  <si>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</si>
  <si>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</si>
  <si>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</si>
  <si>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</si>
  <si>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</si>
  <si>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</si>
  <si>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</si>
  <si>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</si>
  <si>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</si>
  <si>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</si>
  <si>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</si>
  <si>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Andre bygninger (tekniske installationer, målere mv.)</t>
  </si>
  <si>
    <t>Jordbassin Klasse B</t>
  </si>
  <si>
    <t>Beluftningstanke, Mek/EL</t>
  </si>
  <si>
    <t>Brønde</t>
  </si>
  <si>
    <t>EDB-udstyr</t>
  </si>
  <si>
    <t>Efterbehandlingsanlæg (sandfilter), Mek/EL</t>
  </si>
  <si>
    <t>Indløb med riste, Konstruktioner</t>
  </si>
  <si>
    <t xml:space="preserve">Ø 200 mm &lt; Ledningsnet ≤ Ø 500 mm </t>
  </si>
  <si>
    <t>Mindre renseanlæg &lt; 5.000 PE uden mulighed for opdeling</t>
  </si>
  <si>
    <t>Tryksatte minipumpestationer (husstandssystemer)</t>
  </si>
  <si>
    <t>Pumpestationer i brønde (&lt; 6,25 m2), Konstruktioner</t>
  </si>
  <si>
    <t>Rådnetanke, slam, SRO</t>
  </si>
  <si>
    <t>Sand- og fedtfang, Mek/EL</t>
  </si>
  <si>
    <t>Slutafvanding, slam - lavteknologisk (slambede), Konstruktioner</t>
  </si>
  <si>
    <t>Stik</t>
  </si>
  <si>
    <t>Strømpeforing ≤ Ø 200 mm</t>
  </si>
  <si>
    <t>Administrationbygninger</t>
  </si>
  <si>
    <t>IT-udstyr</t>
  </si>
  <si>
    <t>ERP-system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</si>
  <si>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</si>
  <si>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</si>
  <si>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</si>
  <si>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</si>
  <si>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Tilbagebetaling af vejbidrag</t>
  </si>
  <si>
    <t>Tillæg til tilbagebetaling af vejbidrag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</si>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</sst>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88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109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8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5703125" style="3" customWidth="1"/>
    <col min="6" max="6" width="3.28515625" style="3" customWidth="1"/>
    <col min="7" max="7" width="10.57031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132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108</v>
      </c>
      <c r="C8" s="49"/>
      <c r="D8" s="49"/>
      <c r="E8" s="49"/>
      <c r="F8" s="49"/>
      <c r="G8" s="49"/>
      <c r="H8" s="50"/>
      <c r="I8" s="2"/>
    </row>
    <row r="9" spans="1:9" ht="30" customHeight="1" x14ac:dyDescent="0.25">
      <c r="A9" s="2"/>
      <c r="B9" s="52" t="s">
        <v>28</v>
      </c>
      <c r="C9" s="53"/>
      <c r="D9" s="54"/>
      <c r="E9" s="9">
        <f>'Fane 3. Grundlag'!G12</f>
        <v>98360283.002541825</v>
      </c>
      <c r="F9" s="10" t="s">
        <v>4</v>
      </c>
      <c r="G9" s="11"/>
      <c r="H9" s="12"/>
      <c r="I9" s="2"/>
    </row>
    <row r="10" spans="1:9" x14ac:dyDescent="0.25">
      <c r="A10" s="2"/>
      <c r="B10" s="61" t="s">
        <v>96</v>
      </c>
      <c r="C10" s="56"/>
      <c r="D10" s="57"/>
      <c r="E10" s="13">
        <f>'Fane 3. Grundlag'!G11</f>
        <v>6367877.1766961124</v>
      </c>
      <c r="F10" s="10" t="s">
        <v>4</v>
      </c>
      <c r="G10" s="14"/>
      <c r="H10" s="15"/>
      <c r="I10" s="2"/>
    </row>
    <row r="11" spans="1:9" x14ac:dyDescent="0.25">
      <c r="A11" s="2"/>
      <c r="B11" s="55" t="s">
        <v>22</v>
      </c>
      <c r="C11" s="56"/>
      <c r="D11" s="57"/>
      <c r="E11" s="13">
        <f>'Fane 4. Individuelt eff.krav'!G13</f>
        <v>76497.028711811363</v>
      </c>
      <c r="F11" s="10" t="s">
        <v>4</v>
      </c>
      <c r="G11" s="16"/>
      <c r="H11" s="15"/>
      <c r="I11" s="2"/>
    </row>
    <row r="12" spans="1:9" x14ac:dyDescent="0.25">
      <c r="A12" s="2"/>
      <c r="B12" s="55" t="s">
        <v>23</v>
      </c>
      <c r="C12" s="56"/>
      <c r="D12" s="57"/>
      <c r="E12" s="13">
        <f>'Fane 5. Generelt eff.krav'!G15</f>
        <v>1130145.3231796252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38</v>
      </c>
      <c r="C13" s="63"/>
      <c r="D13" s="64"/>
      <c r="E13" s="19">
        <f>$E$9-$E$11-$E$12</f>
        <v>97153640.650650382</v>
      </c>
      <c r="F13" s="20" t="s">
        <v>4</v>
      </c>
      <c r="G13" s="19">
        <f>E13</f>
        <v>97153640.650650382</v>
      </c>
      <c r="H13" s="20" t="s">
        <v>4</v>
      </c>
      <c r="I13" s="2"/>
    </row>
    <row r="14" spans="1:9" x14ac:dyDescent="0.25">
      <c r="A14" s="2"/>
      <c r="B14" s="48" t="s">
        <v>133</v>
      </c>
      <c r="C14" s="49"/>
      <c r="D14" s="49"/>
      <c r="E14" s="49"/>
      <c r="F14" s="49"/>
      <c r="G14" s="49"/>
      <c r="H14" s="50"/>
      <c r="I14" s="2"/>
    </row>
    <row r="15" spans="1:9" x14ac:dyDescent="0.25">
      <c r="A15" s="2"/>
      <c r="B15" s="58" t="s">
        <v>134</v>
      </c>
      <c r="C15" s="59"/>
      <c r="D15" s="60"/>
      <c r="E15" s="19">
        <v>1100906</v>
      </c>
      <c r="F15" s="20" t="s">
        <v>4</v>
      </c>
      <c r="G15" s="19">
        <f>E15</f>
        <v>1100906</v>
      </c>
      <c r="H15" s="20" t="s">
        <v>4</v>
      </c>
      <c r="I15" s="2"/>
    </row>
    <row r="16" spans="1:9" x14ac:dyDescent="0.25">
      <c r="A16" s="2"/>
      <c r="B16" s="48" t="s">
        <v>29</v>
      </c>
      <c r="C16" s="49"/>
      <c r="D16" s="49"/>
      <c r="E16" s="49"/>
      <c r="F16" s="49"/>
      <c r="G16" s="49"/>
      <c r="H16" s="50"/>
      <c r="I16" s="2"/>
    </row>
    <row r="17" spans="1:9" x14ac:dyDescent="0.25">
      <c r="A17" s="2"/>
      <c r="B17" s="58" t="s">
        <v>107</v>
      </c>
      <c r="C17" s="59"/>
      <c r="D17" s="60"/>
      <c r="E17" s="19">
        <f>'Fane 6. Hist. over el. underdæk'!G13</f>
        <v>-10770514</v>
      </c>
      <c r="F17" s="20" t="s">
        <v>4</v>
      </c>
      <c r="G17" s="19">
        <f>E17</f>
        <v>-10770514</v>
      </c>
      <c r="H17" s="20" t="s">
        <v>4</v>
      </c>
      <c r="I17" s="2"/>
    </row>
    <row r="18" spans="1:9" x14ac:dyDescent="0.25">
      <c r="A18" s="2"/>
      <c r="B18" s="48" t="s">
        <v>25</v>
      </c>
      <c r="C18" s="49"/>
      <c r="D18" s="49"/>
      <c r="E18" s="49"/>
      <c r="F18" s="49"/>
      <c r="G18" s="49"/>
      <c r="H18" s="50"/>
      <c r="I18" s="2"/>
    </row>
    <row r="19" spans="1:9" x14ac:dyDescent="0.25">
      <c r="A19" s="2"/>
      <c r="B19" s="52" t="s">
        <v>32</v>
      </c>
      <c r="C19" s="53"/>
      <c r="D19" s="54"/>
      <c r="E19" s="13">
        <f>'Fane 8. Korrektion af PL2015'!G11</f>
        <v>1254808.54</v>
      </c>
      <c r="F19" s="10" t="s">
        <v>4</v>
      </c>
      <c r="G19" s="21"/>
      <c r="H19" s="12"/>
      <c r="I19" s="2"/>
    </row>
    <row r="20" spans="1:9" x14ac:dyDescent="0.25">
      <c r="A20" s="2"/>
      <c r="B20" s="52" t="s">
        <v>33</v>
      </c>
      <c r="C20" s="53"/>
      <c r="D20" s="54"/>
      <c r="E20" s="13">
        <f>'Fane 8. Korrektion af PL2015'!G17</f>
        <v>58386.130000000005</v>
      </c>
      <c r="F20" s="10" t="s">
        <v>4</v>
      </c>
      <c r="G20" s="16"/>
      <c r="H20" s="15"/>
      <c r="I20" s="2"/>
    </row>
    <row r="21" spans="1:9" ht="30" customHeight="1" x14ac:dyDescent="0.25">
      <c r="A21" s="2"/>
      <c r="B21" s="52" t="s">
        <v>97</v>
      </c>
      <c r="C21" s="53"/>
      <c r="D21" s="54"/>
      <c r="E21" s="13">
        <f>'Fane 8. Korrektion af PL2015'!G23</f>
        <v>-385560</v>
      </c>
      <c r="F21" s="10" t="s">
        <v>4</v>
      </c>
      <c r="G21" s="14"/>
      <c r="H21" s="15"/>
      <c r="I21" s="2"/>
    </row>
    <row r="22" spans="1:9" ht="30" customHeight="1" x14ac:dyDescent="0.25">
      <c r="A22" s="2"/>
      <c r="B22" s="52" t="s">
        <v>34</v>
      </c>
      <c r="C22" s="53"/>
      <c r="D22" s="54"/>
      <c r="E22" s="13">
        <f>'Fane 8. Korrektion af PL2015'!G29</f>
        <v>-348865</v>
      </c>
      <c r="F22" s="10" t="s">
        <v>4</v>
      </c>
      <c r="G22" s="16"/>
      <c r="H22" s="15"/>
      <c r="I22" s="2"/>
    </row>
    <row r="23" spans="1:9" ht="28.5" customHeight="1" x14ac:dyDescent="0.25">
      <c r="A23" s="2"/>
      <c r="B23" s="52" t="s">
        <v>35</v>
      </c>
      <c r="C23" s="53"/>
      <c r="D23" s="54"/>
      <c r="E23" s="13">
        <f>'Fane 8. Korrektion af PL2015'!G36</f>
        <v>-2937504.7886000001</v>
      </c>
      <c r="F23" s="10" t="s">
        <v>4</v>
      </c>
      <c r="G23" s="17"/>
      <c r="H23" s="18"/>
      <c r="I23" s="2"/>
    </row>
    <row r="24" spans="1:9" x14ac:dyDescent="0.25">
      <c r="A24" s="2"/>
      <c r="B24" s="58" t="s">
        <v>36</v>
      </c>
      <c r="C24" s="59"/>
      <c r="D24" s="60"/>
      <c r="E24" s="19">
        <f>SUM(E19:E23)</f>
        <v>-2358735.1186000002</v>
      </c>
      <c r="F24" s="20" t="s">
        <v>4</v>
      </c>
      <c r="G24" s="19">
        <f>E24</f>
        <v>-2358735.1186000002</v>
      </c>
      <c r="H24" s="20" t="s">
        <v>4</v>
      </c>
      <c r="I24" s="2"/>
    </row>
    <row r="25" spans="1:9" x14ac:dyDescent="0.25">
      <c r="A25" s="2"/>
      <c r="B25" s="48" t="s">
        <v>30</v>
      </c>
      <c r="C25" s="49"/>
      <c r="D25" s="49"/>
      <c r="E25" s="49"/>
      <c r="F25" s="49"/>
      <c r="G25" s="49"/>
      <c r="H25" s="50"/>
      <c r="I25" s="2"/>
    </row>
    <row r="26" spans="1:9" x14ac:dyDescent="0.25">
      <c r="A26" s="2"/>
      <c r="B26" s="58" t="s">
        <v>31</v>
      </c>
      <c r="C26" s="59"/>
      <c r="D26" s="60"/>
      <c r="E26" s="19">
        <f>'Fane 9. Kontrol af PL2015'!G36</f>
        <v>10109929.880129158</v>
      </c>
      <c r="F26" s="20" t="s">
        <v>4</v>
      </c>
      <c r="G26" s="19">
        <f>E26</f>
        <v>10109929.880129158</v>
      </c>
      <c r="H26" s="20" t="s">
        <v>4</v>
      </c>
      <c r="I26" s="2"/>
    </row>
    <row r="27" spans="1:9" x14ac:dyDescent="0.25">
      <c r="A27" s="2"/>
      <c r="B27" s="48" t="s">
        <v>37</v>
      </c>
      <c r="C27" s="49"/>
      <c r="D27" s="49"/>
      <c r="E27" s="49"/>
      <c r="F27" s="50"/>
      <c r="G27" s="22">
        <f>G13+G15+G17+G24+G26</f>
        <v>95235227.412179545</v>
      </c>
      <c r="H27" s="23" t="s">
        <v>4</v>
      </c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21">
    <mergeCell ref="B16:H16"/>
    <mergeCell ref="B8:H8"/>
    <mergeCell ref="B19:D19"/>
    <mergeCell ref="B24:D24"/>
    <mergeCell ref="B21:D21"/>
    <mergeCell ref="B27:F27"/>
    <mergeCell ref="B3:H4"/>
    <mergeCell ref="B9:D9"/>
    <mergeCell ref="B11:D11"/>
    <mergeCell ref="B26:D26"/>
    <mergeCell ref="B12:D12"/>
    <mergeCell ref="B10:D10"/>
    <mergeCell ref="B13:D13"/>
    <mergeCell ref="B17:D17"/>
    <mergeCell ref="B20:D20"/>
    <mergeCell ref="B22:D22"/>
    <mergeCell ref="B23:D23"/>
    <mergeCell ref="B25:H25"/>
    <mergeCell ref="B14:H14"/>
    <mergeCell ref="B15:D15"/>
    <mergeCell ref="B18:H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9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98</v>
      </c>
      <c r="C9" s="56"/>
      <c r="D9" s="56"/>
      <c r="E9" s="56"/>
      <c r="F9" s="57"/>
      <c r="G9" s="13">
        <v>26882057.813250385</v>
      </c>
      <c r="H9" s="24" t="s">
        <v>4</v>
      </c>
      <c r="I9" s="2"/>
    </row>
    <row r="10" spans="1:9" x14ac:dyDescent="0.25">
      <c r="A10" s="2"/>
      <c r="B10" s="55" t="s">
        <v>99</v>
      </c>
      <c r="C10" s="56"/>
      <c r="D10" s="56"/>
      <c r="E10" s="56"/>
      <c r="F10" s="57"/>
      <c r="G10" s="13">
        <v>65110348.012595333</v>
      </c>
      <c r="H10" s="24" t="s">
        <v>4</v>
      </c>
      <c r="I10" s="2"/>
    </row>
    <row r="11" spans="1:9" x14ac:dyDescent="0.25">
      <c r="A11" s="2"/>
      <c r="B11" s="55" t="s">
        <v>100</v>
      </c>
      <c r="C11" s="56"/>
      <c r="D11" s="56"/>
      <c r="E11" s="56"/>
      <c r="F11" s="57"/>
      <c r="G11" s="13">
        <v>6367877.1766961124</v>
      </c>
      <c r="H11" s="24" t="s">
        <v>4</v>
      </c>
      <c r="I11" s="2"/>
    </row>
    <row r="12" spans="1:9" x14ac:dyDescent="0.25">
      <c r="A12" s="2"/>
      <c r="B12" s="48" t="s">
        <v>39</v>
      </c>
      <c r="C12" s="49"/>
      <c r="D12" s="49"/>
      <c r="E12" s="49"/>
      <c r="F12" s="50"/>
      <c r="G12" s="22">
        <f>SUM(G9:G11)</f>
        <v>98360283.002541825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101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24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22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102</v>
      </c>
      <c r="C9" s="56"/>
      <c r="D9" s="56"/>
      <c r="E9" s="56"/>
      <c r="F9" s="57"/>
      <c r="G9" s="13">
        <f>'Fane 3. Grundlag'!G12-'Fane 3. Grundlag'!G11</f>
        <v>91992405.825845718</v>
      </c>
      <c r="H9" s="24" t="s">
        <v>4</v>
      </c>
      <c r="I9" s="2"/>
    </row>
    <row r="10" spans="1:9" x14ac:dyDescent="0.25">
      <c r="A10" s="2"/>
      <c r="B10" s="55" t="s">
        <v>135</v>
      </c>
      <c r="C10" s="56"/>
      <c r="D10" s="56"/>
      <c r="E10" s="56"/>
      <c r="F10" s="57"/>
      <c r="G10" s="13">
        <v>1274054.6892324307</v>
      </c>
      <c r="H10" s="24" t="s">
        <v>4</v>
      </c>
      <c r="I10" s="2"/>
    </row>
    <row r="11" spans="1:9" x14ac:dyDescent="0.25">
      <c r="A11" s="2"/>
      <c r="B11" s="55" t="s">
        <v>136</v>
      </c>
      <c r="C11" s="56"/>
      <c r="D11" s="56"/>
      <c r="E11" s="56"/>
      <c r="F11" s="57"/>
      <c r="G11" s="13">
        <f>$G$9-$G$10</f>
        <v>90718351.136613294</v>
      </c>
      <c r="H11" s="24" t="s">
        <v>4</v>
      </c>
      <c r="I11" s="2"/>
    </row>
    <row r="12" spans="1:9" x14ac:dyDescent="0.25">
      <c r="A12" s="2"/>
      <c r="B12" s="55" t="s">
        <v>66</v>
      </c>
      <c r="C12" s="56"/>
      <c r="D12" s="56"/>
      <c r="E12" s="56"/>
      <c r="F12" s="57"/>
      <c r="G12" s="65">
        <v>8.4323654203782919E-2</v>
      </c>
      <c r="H12" s="24" t="s">
        <v>67</v>
      </c>
      <c r="I12" s="2"/>
    </row>
    <row r="13" spans="1:9" x14ac:dyDescent="0.25">
      <c r="A13" s="2"/>
      <c r="B13" s="48" t="s">
        <v>22</v>
      </c>
      <c r="C13" s="49"/>
      <c r="D13" s="49"/>
      <c r="E13" s="49"/>
      <c r="F13" s="50"/>
      <c r="G13" s="22">
        <f>$G$11*$G$12/100</f>
        <v>76497.028711811363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8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104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6" t="s">
        <v>98</v>
      </c>
      <c r="C9" s="67"/>
      <c r="D9" s="67"/>
      <c r="E9" s="67"/>
      <c r="F9" s="68"/>
      <c r="G9" s="13">
        <f>'Fane 3. Grundlag'!G9</f>
        <v>26882057.813250385</v>
      </c>
      <c r="H9" s="24" t="s">
        <v>4</v>
      </c>
      <c r="I9" s="2"/>
    </row>
    <row r="10" spans="1:9" x14ac:dyDescent="0.25">
      <c r="A10" s="2"/>
      <c r="B10" s="55" t="s">
        <v>23</v>
      </c>
      <c r="C10" s="56"/>
      <c r="D10" s="56"/>
      <c r="E10" s="56"/>
      <c r="F10" s="57"/>
      <c r="G10" s="69">
        <f>2</f>
        <v>2</v>
      </c>
      <c r="H10" s="24" t="s">
        <v>67</v>
      </c>
      <c r="I10" s="2"/>
    </row>
    <row r="11" spans="1:9" x14ac:dyDescent="0.25">
      <c r="A11" s="2"/>
      <c r="B11" s="62" t="s">
        <v>68</v>
      </c>
      <c r="C11" s="63"/>
      <c r="D11" s="63"/>
      <c r="E11" s="63"/>
      <c r="F11" s="64"/>
      <c r="G11" s="19">
        <f>$G$9*$G$10/100</f>
        <v>537641.15626500768</v>
      </c>
      <c r="H11" s="70" t="s">
        <v>4</v>
      </c>
      <c r="I11" s="2"/>
    </row>
    <row r="12" spans="1:9" x14ac:dyDescent="0.25">
      <c r="A12" s="2"/>
      <c r="B12" s="55" t="s">
        <v>99</v>
      </c>
      <c r="C12" s="56"/>
      <c r="D12" s="56"/>
      <c r="E12" s="56"/>
      <c r="F12" s="57"/>
      <c r="G12" s="13">
        <f>'Fane 3. Grundlag'!G10</f>
        <v>65110348.012595333</v>
      </c>
      <c r="H12" s="24" t="s">
        <v>4</v>
      </c>
      <c r="I12" s="2"/>
    </row>
    <row r="13" spans="1:9" x14ac:dyDescent="0.25">
      <c r="A13" s="2"/>
      <c r="B13" s="55" t="s">
        <v>23</v>
      </c>
      <c r="C13" s="56"/>
      <c r="D13" s="56"/>
      <c r="E13" s="56"/>
      <c r="F13" s="57"/>
      <c r="G13" s="65">
        <f>0.91</f>
        <v>0.91</v>
      </c>
      <c r="H13" s="24" t="s">
        <v>67</v>
      </c>
      <c r="I13" s="2"/>
    </row>
    <row r="14" spans="1:9" x14ac:dyDescent="0.25">
      <c r="A14" s="2"/>
      <c r="B14" s="62" t="s">
        <v>69</v>
      </c>
      <c r="C14" s="63"/>
      <c r="D14" s="63"/>
      <c r="E14" s="63"/>
      <c r="F14" s="64"/>
      <c r="G14" s="19">
        <f>$G$12*$G$13/100</f>
        <v>592504.16691461753</v>
      </c>
      <c r="H14" s="70" t="s">
        <v>4</v>
      </c>
      <c r="I14" s="2"/>
    </row>
    <row r="15" spans="1:9" x14ac:dyDescent="0.25">
      <c r="A15" s="2"/>
      <c r="B15" s="48" t="s">
        <v>103</v>
      </c>
      <c r="C15" s="49"/>
      <c r="D15" s="49"/>
      <c r="E15" s="49"/>
      <c r="F15" s="50"/>
      <c r="G15" s="22">
        <f>G11+G14</f>
        <v>1130145.3231796252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105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106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71</v>
      </c>
      <c r="C9" s="56"/>
      <c r="D9" s="56"/>
      <c r="E9" s="56"/>
      <c r="F9" s="57"/>
      <c r="G9" s="13">
        <v>-27065327</v>
      </c>
      <c r="H9" s="24" t="s">
        <v>4</v>
      </c>
      <c r="I9" s="2"/>
    </row>
    <row r="10" spans="1:9" x14ac:dyDescent="0.25">
      <c r="A10" s="2"/>
      <c r="B10" s="55" t="s">
        <v>72</v>
      </c>
      <c r="C10" s="56"/>
      <c r="D10" s="56"/>
      <c r="E10" s="56"/>
      <c r="F10" s="57"/>
      <c r="G10" s="13">
        <v>-16294813</v>
      </c>
      <c r="H10" s="24" t="s">
        <v>4</v>
      </c>
      <c r="I10" s="2"/>
    </row>
    <row r="11" spans="1:9" x14ac:dyDescent="0.25">
      <c r="A11" s="2"/>
      <c r="B11" s="71" t="s">
        <v>87</v>
      </c>
      <c r="C11" s="72"/>
      <c r="D11" s="72"/>
      <c r="E11" s="72"/>
      <c r="F11" s="73"/>
      <c r="G11" s="74">
        <v>-10770514</v>
      </c>
      <c r="H11" s="75" t="s">
        <v>4</v>
      </c>
      <c r="I11" s="2"/>
    </row>
    <row r="12" spans="1:9" x14ac:dyDescent="0.25">
      <c r="A12" s="2"/>
      <c r="B12" s="55" t="s">
        <v>73</v>
      </c>
      <c r="C12" s="56"/>
      <c r="D12" s="56"/>
      <c r="E12" s="56"/>
      <c r="F12" s="57"/>
      <c r="G12" s="13">
        <v>1</v>
      </c>
      <c r="H12" s="24" t="s">
        <v>4</v>
      </c>
      <c r="I12" s="2"/>
    </row>
    <row r="13" spans="1:9" x14ac:dyDescent="0.25">
      <c r="A13" s="2"/>
      <c r="B13" s="48" t="s">
        <v>70</v>
      </c>
      <c r="C13" s="49"/>
      <c r="D13" s="49"/>
      <c r="E13" s="49"/>
      <c r="F13" s="50"/>
      <c r="G13" s="22">
        <f>G11/G12</f>
        <v>-10770514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3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1" t="s">
        <v>27</v>
      </c>
      <c r="C3" s="51"/>
      <c r="D3" s="51"/>
      <c r="E3" s="51"/>
      <c r="F3" s="51"/>
      <c r="G3" s="51"/>
      <c r="H3" s="2"/>
    </row>
    <row r="4" spans="1:8" ht="15" customHeight="1" x14ac:dyDescent="0.25">
      <c r="A4" s="2"/>
      <c r="B4" s="51"/>
      <c r="C4" s="51"/>
      <c r="D4" s="51"/>
      <c r="E4" s="51"/>
      <c r="F4" s="51"/>
      <c r="G4" s="5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48" t="s">
        <v>5</v>
      </c>
      <c r="C8" s="49"/>
      <c r="D8" s="49"/>
      <c r="E8" s="49"/>
      <c r="F8" s="49"/>
      <c r="G8" s="50"/>
      <c r="H8" s="2"/>
    </row>
    <row r="9" spans="1:8" ht="39" customHeight="1" x14ac:dyDescent="0.25">
      <c r="A9" s="2"/>
      <c r="B9" s="76" t="s">
        <v>0</v>
      </c>
      <c r="C9" s="20" t="s">
        <v>1</v>
      </c>
      <c r="D9" s="76" t="s">
        <v>2</v>
      </c>
      <c r="E9" s="76" t="s">
        <v>74</v>
      </c>
      <c r="F9" s="77" t="s">
        <v>3</v>
      </c>
      <c r="G9" s="77"/>
      <c r="H9" s="2"/>
    </row>
    <row r="10" spans="1:8" x14ac:dyDescent="0.25">
      <c r="A10" s="2"/>
      <c r="B10" s="78" t="s">
        <v>110</v>
      </c>
      <c r="C10" s="79">
        <v>2015</v>
      </c>
      <c r="D10" s="79">
        <v>75</v>
      </c>
      <c r="E10" s="13">
        <v>31938.68</v>
      </c>
      <c r="F10" s="13">
        <f>E10/D10</f>
        <v>425.84906666666666</v>
      </c>
      <c r="G10" s="24" t="s">
        <v>4</v>
      </c>
      <c r="H10" s="2"/>
    </row>
    <row r="11" spans="1:8" x14ac:dyDescent="0.25">
      <c r="A11" s="2"/>
      <c r="B11" s="78" t="s">
        <v>111</v>
      </c>
      <c r="C11" s="79">
        <v>2015</v>
      </c>
      <c r="D11" s="79">
        <v>50</v>
      </c>
      <c r="E11" s="13">
        <v>358973.86</v>
      </c>
      <c r="F11" s="13">
        <f t="shared" ref="F11:F30" si="0">E11/D11</f>
        <v>7179.4771999999994</v>
      </c>
      <c r="G11" s="24" t="s">
        <v>4</v>
      </c>
      <c r="H11" s="2"/>
    </row>
    <row r="12" spans="1:8" x14ac:dyDescent="0.25">
      <c r="A12" s="2"/>
      <c r="B12" s="78" t="s">
        <v>112</v>
      </c>
      <c r="C12" s="79">
        <v>2015</v>
      </c>
      <c r="D12" s="79">
        <v>20</v>
      </c>
      <c r="E12" s="13">
        <v>122653.23</v>
      </c>
      <c r="F12" s="13">
        <f t="shared" si="0"/>
        <v>6132.6615000000002</v>
      </c>
      <c r="G12" s="24" t="s">
        <v>4</v>
      </c>
      <c r="H12" s="2"/>
    </row>
    <row r="13" spans="1:8" x14ac:dyDescent="0.25">
      <c r="A13" s="2"/>
      <c r="B13" s="78" t="s">
        <v>113</v>
      </c>
      <c r="C13" s="79">
        <v>2015</v>
      </c>
      <c r="D13" s="79">
        <v>75</v>
      </c>
      <c r="E13" s="13">
        <v>2269538.83</v>
      </c>
      <c r="F13" s="13">
        <f t="shared" si="0"/>
        <v>30260.517733333334</v>
      </c>
      <c r="G13" s="24" t="s">
        <v>4</v>
      </c>
      <c r="H13" s="2"/>
    </row>
    <row r="14" spans="1:8" x14ac:dyDescent="0.25">
      <c r="A14" s="2"/>
      <c r="B14" s="78" t="s">
        <v>114</v>
      </c>
      <c r="C14" s="79">
        <v>2015</v>
      </c>
      <c r="D14" s="79">
        <v>5</v>
      </c>
      <c r="E14" s="13">
        <v>158404.14000000001</v>
      </c>
      <c r="F14" s="13">
        <f t="shared" si="0"/>
        <v>31680.828000000001</v>
      </c>
      <c r="G14" s="24" t="s">
        <v>4</v>
      </c>
      <c r="H14" s="2"/>
    </row>
    <row r="15" spans="1:8" x14ac:dyDescent="0.25">
      <c r="A15" s="2"/>
      <c r="B15" s="78" t="s">
        <v>115</v>
      </c>
      <c r="C15" s="79">
        <v>2015</v>
      </c>
      <c r="D15" s="79">
        <v>20</v>
      </c>
      <c r="E15" s="13">
        <v>277001.8</v>
      </c>
      <c r="F15" s="13">
        <f t="shared" si="0"/>
        <v>13850.09</v>
      </c>
      <c r="G15" s="24" t="s">
        <v>4</v>
      </c>
      <c r="H15" s="2"/>
    </row>
    <row r="16" spans="1:8" x14ac:dyDescent="0.25">
      <c r="A16" s="2"/>
      <c r="B16" s="78" t="s">
        <v>116</v>
      </c>
      <c r="C16" s="79">
        <v>2015</v>
      </c>
      <c r="D16" s="79">
        <v>60</v>
      </c>
      <c r="E16" s="13">
        <v>75475.22</v>
      </c>
      <c r="F16" s="13">
        <f t="shared" si="0"/>
        <v>1257.9203333333332</v>
      </c>
      <c r="G16" s="24" t="s">
        <v>4</v>
      </c>
      <c r="H16" s="2"/>
    </row>
    <row r="17" spans="1:8" x14ac:dyDescent="0.25">
      <c r="A17" s="2"/>
      <c r="B17" s="78" t="s">
        <v>117</v>
      </c>
      <c r="C17" s="79">
        <v>2015</v>
      </c>
      <c r="D17" s="79">
        <v>75</v>
      </c>
      <c r="E17" s="13">
        <v>8037296.6100000003</v>
      </c>
      <c r="F17" s="13">
        <f t="shared" si="0"/>
        <v>107163.95480000001</v>
      </c>
      <c r="G17" s="24" t="s">
        <v>4</v>
      </c>
      <c r="H17" s="2"/>
    </row>
    <row r="18" spans="1:8" x14ac:dyDescent="0.25">
      <c r="A18" s="2"/>
      <c r="B18" s="78" t="s">
        <v>118</v>
      </c>
      <c r="C18" s="79">
        <v>2015</v>
      </c>
      <c r="D18" s="79">
        <v>40</v>
      </c>
      <c r="E18" s="13">
        <v>71957.539999999994</v>
      </c>
      <c r="F18" s="13">
        <f t="shared" si="0"/>
        <v>1798.9384999999997</v>
      </c>
      <c r="G18" s="24" t="s">
        <v>4</v>
      </c>
      <c r="H18" s="2"/>
    </row>
    <row r="19" spans="1:8" x14ac:dyDescent="0.25">
      <c r="A19" s="2"/>
      <c r="B19" s="78" t="s">
        <v>119</v>
      </c>
      <c r="C19" s="79">
        <v>2015</v>
      </c>
      <c r="D19" s="79">
        <v>30</v>
      </c>
      <c r="E19" s="13">
        <v>2153184.14</v>
      </c>
      <c r="F19" s="13">
        <f t="shared" si="0"/>
        <v>71772.804666666678</v>
      </c>
      <c r="G19" s="24" t="s">
        <v>4</v>
      </c>
      <c r="H19" s="2"/>
    </row>
    <row r="20" spans="1:8" x14ac:dyDescent="0.25">
      <c r="A20" s="2"/>
      <c r="B20" s="78" t="s">
        <v>120</v>
      </c>
      <c r="C20" s="79">
        <v>2015</v>
      </c>
      <c r="D20" s="79">
        <v>50</v>
      </c>
      <c r="E20" s="13">
        <v>2197704.59</v>
      </c>
      <c r="F20" s="13">
        <f t="shared" si="0"/>
        <v>43954.091799999995</v>
      </c>
      <c r="G20" s="24" t="s">
        <v>4</v>
      </c>
      <c r="H20" s="2"/>
    </row>
    <row r="21" spans="1:8" x14ac:dyDescent="0.25">
      <c r="A21" s="2"/>
      <c r="B21" s="78" t="s">
        <v>118</v>
      </c>
      <c r="C21" s="79">
        <v>2015</v>
      </c>
      <c r="D21" s="79">
        <v>40</v>
      </c>
      <c r="E21" s="13">
        <v>32871.46</v>
      </c>
      <c r="F21" s="13">
        <f t="shared" si="0"/>
        <v>821.78649999999993</v>
      </c>
      <c r="G21" s="24" t="s">
        <v>4</v>
      </c>
      <c r="H21" s="2"/>
    </row>
    <row r="22" spans="1:8" x14ac:dyDescent="0.25">
      <c r="A22" s="2"/>
      <c r="B22" s="78" t="s">
        <v>121</v>
      </c>
      <c r="C22" s="79">
        <v>2015</v>
      </c>
      <c r="D22" s="79">
        <v>10</v>
      </c>
      <c r="E22" s="13">
        <v>22727.200000000001</v>
      </c>
      <c r="F22" s="13">
        <f t="shared" si="0"/>
        <v>2272.7200000000003</v>
      </c>
      <c r="G22" s="24" t="s">
        <v>4</v>
      </c>
      <c r="H22" s="2"/>
    </row>
    <row r="23" spans="1:8" x14ac:dyDescent="0.25">
      <c r="A23" s="2"/>
      <c r="B23" s="78" t="s">
        <v>122</v>
      </c>
      <c r="C23" s="79">
        <v>2015</v>
      </c>
      <c r="D23" s="79">
        <v>20</v>
      </c>
      <c r="E23" s="13">
        <v>134730.84</v>
      </c>
      <c r="F23" s="13">
        <f t="shared" si="0"/>
        <v>6736.5419999999995</v>
      </c>
      <c r="G23" s="24" t="s">
        <v>4</v>
      </c>
      <c r="H23" s="2"/>
    </row>
    <row r="24" spans="1:8" x14ac:dyDescent="0.25">
      <c r="A24" s="2"/>
      <c r="B24" s="78" t="s">
        <v>123</v>
      </c>
      <c r="C24" s="79">
        <v>2015</v>
      </c>
      <c r="D24" s="79">
        <v>60</v>
      </c>
      <c r="E24" s="13">
        <v>79700.479999999996</v>
      </c>
      <c r="F24" s="13">
        <f t="shared" si="0"/>
        <v>1328.3413333333333</v>
      </c>
      <c r="G24" s="24" t="s">
        <v>4</v>
      </c>
      <c r="H24" s="2"/>
    </row>
    <row r="25" spans="1:8" x14ac:dyDescent="0.25">
      <c r="A25" s="2"/>
      <c r="B25" s="78" t="s">
        <v>124</v>
      </c>
      <c r="C25" s="79">
        <v>2015</v>
      </c>
      <c r="D25" s="79">
        <v>75</v>
      </c>
      <c r="E25" s="13">
        <v>483961.79</v>
      </c>
      <c r="F25" s="13">
        <f t="shared" si="0"/>
        <v>6452.8238666666666</v>
      </c>
      <c r="G25" s="24" t="s">
        <v>4</v>
      </c>
      <c r="H25" s="2"/>
    </row>
    <row r="26" spans="1:8" x14ac:dyDescent="0.25">
      <c r="A26" s="2"/>
      <c r="B26" s="78" t="s">
        <v>125</v>
      </c>
      <c r="C26" s="79">
        <v>2015</v>
      </c>
      <c r="D26" s="79">
        <v>50</v>
      </c>
      <c r="E26" s="13">
        <v>173596.47</v>
      </c>
      <c r="F26" s="13">
        <f t="shared" si="0"/>
        <v>3471.9294</v>
      </c>
      <c r="G26" s="24" t="s">
        <v>4</v>
      </c>
      <c r="H26" s="2"/>
    </row>
    <row r="27" spans="1:8" x14ac:dyDescent="0.25">
      <c r="A27" s="2"/>
      <c r="B27" s="78" t="s">
        <v>119</v>
      </c>
      <c r="C27" s="79">
        <v>2015</v>
      </c>
      <c r="D27" s="79">
        <v>30</v>
      </c>
      <c r="E27" s="13">
        <v>27241.69</v>
      </c>
      <c r="F27" s="13">
        <f t="shared" si="0"/>
        <v>908.05633333333333</v>
      </c>
      <c r="G27" s="24" t="s">
        <v>4</v>
      </c>
      <c r="H27" s="2"/>
    </row>
    <row r="28" spans="1:8" x14ac:dyDescent="0.25">
      <c r="A28" s="2"/>
      <c r="B28" s="78" t="s">
        <v>126</v>
      </c>
      <c r="C28" s="79">
        <v>2015</v>
      </c>
      <c r="D28" s="79">
        <v>75</v>
      </c>
      <c r="E28" s="13">
        <v>154373.45000000001</v>
      </c>
      <c r="F28" s="13">
        <f t="shared" si="0"/>
        <v>2058.3126666666667</v>
      </c>
      <c r="G28" s="24" t="s">
        <v>4</v>
      </c>
      <c r="H28" s="2"/>
    </row>
    <row r="29" spans="1:8" x14ac:dyDescent="0.25">
      <c r="A29" s="2"/>
      <c r="B29" s="78" t="s">
        <v>127</v>
      </c>
      <c r="C29" s="79">
        <v>2015</v>
      </c>
      <c r="D29" s="79">
        <v>5</v>
      </c>
      <c r="E29" s="13">
        <v>1289318.53</v>
      </c>
      <c r="F29" s="13">
        <f t="shared" si="0"/>
        <v>257863.70600000001</v>
      </c>
      <c r="G29" s="24" t="s">
        <v>4</v>
      </c>
      <c r="H29" s="2"/>
    </row>
    <row r="30" spans="1:8" x14ac:dyDescent="0.25">
      <c r="A30" s="2"/>
      <c r="B30" s="78" t="s">
        <v>128</v>
      </c>
      <c r="C30" s="79">
        <v>2015</v>
      </c>
      <c r="D30" s="79">
        <v>5</v>
      </c>
      <c r="E30" s="13">
        <v>591256.27</v>
      </c>
      <c r="F30" s="13">
        <f t="shared" si="0"/>
        <v>118251.254</v>
      </c>
      <c r="G30" s="24" t="s">
        <v>4</v>
      </c>
      <c r="H30" s="2"/>
    </row>
    <row r="31" spans="1:8" x14ac:dyDescent="0.25">
      <c r="A31" s="2"/>
      <c r="B31" s="48" t="s">
        <v>129</v>
      </c>
      <c r="C31" s="49"/>
      <c r="D31" s="49"/>
      <c r="E31" s="50"/>
      <c r="F31" s="22">
        <f>SUM(F10:F30)</f>
        <v>715642.60569999996</v>
      </c>
      <c r="G31" s="23" t="s">
        <v>4</v>
      </c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/>
      <c r="D63" s="8"/>
      <c r="E63" s="8"/>
      <c r="F63" s="8"/>
      <c r="G63" s="8"/>
      <c r="H63" s="8"/>
    </row>
  </sheetData>
  <sheetProtection password="DFE9" sheet="1" objects="1" scenarios="1"/>
  <mergeCells count="4">
    <mergeCell ref="B31:E3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0" t="s">
        <v>7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1" t="s">
        <v>88</v>
      </c>
      <c r="C8" s="82"/>
      <c r="D8" s="82"/>
      <c r="E8" s="82"/>
      <c r="F8" s="82"/>
      <c r="G8" s="82"/>
      <c r="H8" s="83"/>
      <c r="I8" s="2"/>
    </row>
    <row r="9" spans="1:9" x14ac:dyDescent="0.25">
      <c r="A9" s="2"/>
      <c r="B9" s="55" t="s">
        <v>75</v>
      </c>
      <c r="C9" s="56"/>
      <c r="D9" s="56"/>
      <c r="E9" s="56"/>
      <c r="F9" s="57"/>
      <c r="G9" s="13">
        <v>4401308.54</v>
      </c>
      <c r="H9" s="24" t="s">
        <v>4</v>
      </c>
      <c r="I9" s="2"/>
    </row>
    <row r="10" spans="1:9" x14ac:dyDescent="0.25">
      <c r="A10" s="2"/>
      <c r="B10" s="55" t="s">
        <v>76</v>
      </c>
      <c r="C10" s="56"/>
      <c r="D10" s="56"/>
      <c r="E10" s="56"/>
      <c r="F10" s="57"/>
      <c r="G10" s="13">
        <v>3146500</v>
      </c>
      <c r="H10" s="24" t="s">
        <v>4</v>
      </c>
      <c r="I10" s="2"/>
    </row>
    <row r="11" spans="1:9" x14ac:dyDescent="0.25">
      <c r="A11" s="2"/>
      <c r="B11" s="48" t="s">
        <v>77</v>
      </c>
      <c r="C11" s="49"/>
      <c r="D11" s="49"/>
      <c r="E11" s="49"/>
      <c r="F11" s="50"/>
      <c r="G11" s="22">
        <f>G9-G10</f>
        <v>1254808.54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1" t="s">
        <v>78</v>
      </c>
      <c r="C14" s="82"/>
      <c r="D14" s="82"/>
      <c r="E14" s="82"/>
      <c r="F14" s="82"/>
      <c r="G14" s="82"/>
      <c r="H14" s="83"/>
      <c r="I14" s="2"/>
    </row>
    <row r="15" spans="1:9" x14ac:dyDescent="0.25">
      <c r="A15" s="2"/>
      <c r="B15" s="55" t="s">
        <v>79</v>
      </c>
      <c r="C15" s="56"/>
      <c r="D15" s="56"/>
      <c r="E15" s="56"/>
      <c r="F15" s="57"/>
      <c r="G15" s="13">
        <v>68386.13</v>
      </c>
      <c r="H15" s="24" t="s">
        <v>4</v>
      </c>
      <c r="I15" s="2"/>
    </row>
    <row r="16" spans="1:9" x14ac:dyDescent="0.25">
      <c r="A16" s="2"/>
      <c r="B16" s="55" t="s">
        <v>80</v>
      </c>
      <c r="C16" s="56"/>
      <c r="D16" s="56"/>
      <c r="E16" s="56"/>
      <c r="F16" s="57"/>
      <c r="G16" s="13">
        <v>10000</v>
      </c>
      <c r="H16" s="24" t="s">
        <v>4</v>
      </c>
      <c r="I16" s="2"/>
    </row>
    <row r="17" spans="1:9" x14ac:dyDescent="0.25">
      <c r="A17" s="2"/>
      <c r="B17" s="48" t="s">
        <v>81</v>
      </c>
      <c r="C17" s="49"/>
      <c r="D17" s="49"/>
      <c r="E17" s="49"/>
      <c r="F17" s="50"/>
      <c r="G17" s="22">
        <f>G15-G16</f>
        <v>58386.130000000005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1" t="s">
        <v>89</v>
      </c>
      <c r="C20" s="82"/>
      <c r="D20" s="82"/>
      <c r="E20" s="82"/>
      <c r="F20" s="82"/>
      <c r="G20" s="82"/>
      <c r="H20" s="83"/>
      <c r="I20" s="2"/>
    </row>
    <row r="21" spans="1:9" x14ac:dyDescent="0.25">
      <c r="A21" s="2"/>
      <c r="B21" s="55" t="s">
        <v>90</v>
      </c>
      <c r="C21" s="56"/>
      <c r="D21" s="56"/>
      <c r="E21" s="56"/>
      <c r="F21" s="57"/>
      <c r="G21" s="13">
        <v>214440</v>
      </c>
      <c r="H21" s="24" t="s">
        <v>4</v>
      </c>
      <c r="I21" s="2"/>
    </row>
    <row r="22" spans="1:9" x14ac:dyDescent="0.25">
      <c r="A22" s="2"/>
      <c r="B22" s="55" t="s">
        <v>92</v>
      </c>
      <c r="C22" s="56"/>
      <c r="D22" s="56"/>
      <c r="E22" s="56"/>
      <c r="F22" s="57"/>
      <c r="G22" s="13">
        <v>600000</v>
      </c>
      <c r="H22" s="24" t="s">
        <v>4</v>
      </c>
      <c r="I22" s="2"/>
    </row>
    <row r="23" spans="1:9" x14ac:dyDescent="0.25">
      <c r="A23" s="2"/>
      <c r="B23" s="48" t="s">
        <v>91</v>
      </c>
      <c r="C23" s="49"/>
      <c r="D23" s="49"/>
      <c r="E23" s="49"/>
      <c r="F23" s="50"/>
      <c r="G23" s="22">
        <f>G21-G22</f>
        <v>-385560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ht="30" customHeight="1" x14ac:dyDescent="0.25">
      <c r="A26" s="2"/>
      <c r="B26" s="81" t="s">
        <v>82</v>
      </c>
      <c r="C26" s="82"/>
      <c r="D26" s="82"/>
      <c r="E26" s="82"/>
      <c r="F26" s="82"/>
      <c r="G26" s="82"/>
      <c r="H26" s="83"/>
      <c r="I26" s="2"/>
    </row>
    <row r="27" spans="1:9" ht="29.25" customHeight="1" x14ac:dyDescent="0.25">
      <c r="A27" s="2"/>
      <c r="B27" s="52" t="s">
        <v>93</v>
      </c>
      <c r="C27" s="53"/>
      <c r="D27" s="53"/>
      <c r="E27" s="53"/>
      <c r="F27" s="54"/>
      <c r="G27" s="13">
        <v>0</v>
      </c>
      <c r="H27" s="24" t="s">
        <v>4</v>
      </c>
      <c r="I27" s="2"/>
    </row>
    <row r="28" spans="1:9" x14ac:dyDescent="0.25">
      <c r="A28" s="2"/>
      <c r="B28" s="55" t="s">
        <v>94</v>
      </c>
      <c r="C28" s="56"/>
      <c r="D28" s="56"/>
      <c r="E28" s="56"/>
      <c r="F28" s="57"/>
      <c r="G28" s="13">
        <v>348865</v>
      </c>
      <c r="H28" s="24" t="s">
        <v>4</v>
      </c>
      <c r="I28" s="2"/>
    </row>
    <row r="29" spans="1:9" ht="30" customHeight="1" x14ac:dyDescent="0.25">
      <c r="A29" s="2"/>
      <c r="B29" s="81" t="s">
        <v>95</v>
      </c>
      <c r="C29" s="82"/>
      <c r="D29" s="82"/>
      <c r="E29" s="82"/>
      <c r="F29" s="83"/>
      <c r="G29" s="22">
        <f>G27-G28</f>
        <v>-348865</v>
      </c>
      <c r="H29" s="23" t="s">
        <v>4</v>
      </c>
      <c r="I29" s="2"/>
    </row>
    <row r="30" spans="1:9" x14ac:dyDescent="0.25">
      <c r="A30" s="2"/>
      <c r="B30" s="25"/>
      <c r="C30" s="25"/>
      <c r="D30" s="25"/>
      <c r="E30" s="25"/>
      <c r="F30" s="25"/>
      <c r="G30" s="25"/>
      <c r="H30" s="25"/>
      <c r="I30" s="2"/>
    </row>
    <row r="31" spans="1:9" x14ac:dyDescent="0.25">
      <c r="A31" s="2"/>
      <c r="B31" s="25"/>
      <c r="C31" s="25"/>
      <c r="D31" s="25"/>
      <c r="E31" s="25"/>
      <c r="F31" s="25"/>
      <c r="G31" s="25"/>
      <c r="H31" s="25"/>
      <c r="I31" s="2"/>
    </row>
    <row r="32" spans="1:9" x14ac:dyDescent="0.25">
      <c r="A32" s="2"/>
      <c r="B32" s="81" t="s">
        <v>83</v>
      </c>
      <c r="C32" s="82"/>
      <c r="D32" s="82"/>
      <c r="E32" s="82"/>
      <c r="F32" s="82"/>
      <c r="G32" s="82"/>
      <c r="H32" s="83"/>
      <c r="I32" s="2"/>
    </row>
    <row r="33" spans="1:9" x14ac:dyDescent="0.25">
      <c r="A33" s="2"/>
      <c r="B33" s="55" t="s">
        <v>84</v>
      </c>
      <c r="C33" s="56"/>
      <c r="D33" s="56"/>
      <c r="E33" s="56"/>
      <c r="F33" s="57"/>
      <c r="G33" s="13">
        <v>1980450</v>
      </c>
      <c r="H33" s="24" t="s">
        <v>4</v>
      </c>
      <c r="I33" s="2"/>
    </row>
    <row r="34" spans="1:9" x14ac:dyDescent="0.25">
      <c r="A34" s="2"/>
      <c r="B34" s="55" t="s">
        <v>85</v>
      </c>
      <c r="C34" s="56"/>
      <c r="D34" s="56"/>
      <c r="E34" s="56"/>
      <c r="F34" s="57"/>
      <c r="G34" s="13">
        <v>2388340</v>
      </c>
      <c r="H34" s="24" t="s">
        <v>4</v>
      </c>
      <c r="I34" s="2"/>
    </row>
    <row r="35" spans="1:9" x14ac:dyDescent="0.25">
      <c r="A35" s="2"/>
      <c r="B35" s="55" t="s">
        <v>86</v>
      </c>
      <c r="C35" s="56"/>
      <c r="D35" s="56"/>
      <c r="E35" s="56"/>
      <c r="F35" s="57"/>
      <c r="G35" s="13">
        <f>'Fane 7. Gen. inv. i 2015'!F31</f>
        <v>715642.60569999996</v>
      </c>
      <c r="H35" s="24" t="s">
        <v>4</v>
      </c>
      <c r="I35" s="2"/>
    </row>
    <row r="36" spans="1:9" x14ac:dyDescent="0.25">
      <c r="A36" s="2"/>
      <c r="B36" s="48" t="s">
        <v>83</v>
      </c>
      <c r="C36" s="49"/>
      <c r="D36" s="49"/>
      <c r="E36" s="49"/>
      <c r="F36" s="50"/>
      <c r="G36" s="22">
        <f>G35-G33+G35-G34</f>
        <v>-2937504.7886000001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22">
    <mergeCell ref="B34:F34"/>
    <mergeCell ref="B35:F35"/>
    <mergeCell ref="B36:F36"/>
    <mergeCell ref="B26:H26"/>
    <mergeCell ref="B29:F29"/>
    <mergeCell ref="B21:F21"/>
    <mergeCell ref="B22:F22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0" t="s">
        <v>6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40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2" t="s">
        <v>42</v>
      </c>
      <c r="C9" s="63"/>
      <c r="D9" s="63"/>
      <c r="E9" s="63"/>
      <c r="F9" s="64"/>
      <c r="G9" s="19">
        <v>95836570</v>
      </c>
      <c r="H9" s="70" t="s">
        <v>4</v>
      </c>
      <c r="I9" s="2"/>
    </row>
    <row r="10" spans="1:9" x14ac:dyDescent="0.25">
      <c r="A10" s="2"/>
      <c r="B10" s="48" t="s">
        <v>43</v>
      </c>
      <c r="C10" s="49"/>
      <c r="D10" s="49"/>
      <c r="E10" s="49"/>
      <c r="F10" s="49"/>
      <c r="G10" s="49"/>
      <c r="H10" s="50"/>
      <c r="I10" s="2"/>
    </row>
    <row r="11" spans="1:9" x14ac:dyDescent="0.25">
      <c r="A11" s="2"/>
      <c r="B11" s="55" t="s">
        <v>44</v>
      </c>
      <c r="C11" s="56"/>
      <c r="D11" s="57"/>
      <c r="E11" s="13">
        <v>50678200</v>
      </c>
      <c r="F11" s="24" t="s">
        <v>4</v>
      </c>
      <c r="G11" s="21"/>
      <c r="H11" s="84"/>
      <c r="I11" s="2"/>
    </row>
    <row r="12" spans="1:9" x14ac:dyDescent="0.25">
      <c r="A12" s="2"/>
      <c r="B12" s="55" t="s">
        <v>45</v>
      </c>
      <c r="C12" s="56"/>
      <c r="D12" s="57"/>
      <c r="E12" s="13">
        <v>5731643</v>
      </c>
      <c r="F12" s="24" t="s">
        <v>4</v>
      </c>
      <c r="G12" s="16"/>
      <c r="H12" s="85"/>
      <c r="I12" s="2"/>
    </row>
    <row r="13" spans="1:9" x14ac:dyDescent="0.25">
      <c r="A13" s="2"/>
      <c r="B13" s="55" t="s">
        <v>46</v>
      </c>
      <c r="C13" s="56"/>
      <c r="D13" s="57"/>
      <c r="E13" s="13">
        <v>1175838</v>
      </c>
      <c r="F13" s="24" t="s">
        <v>4</v>
      </c>
      <c r="G13" s="16"/>
      <c r="H13" s="85"/>
      <c r="I13" s="2"/>
    </row>
    <row r="14" spans="1:9" x14ac:dyDescent="0.25">
      <c r="A14" s="2"/>
      <c r="B14" s="55" t="s">
        <v>47</v>
      </c>
      <c r="C14" s="56"/>
      <c r="D14" s="57"/>
      <c r="E14" s="13">
        <v>3207183</v>
      </c>
      <c r="F14" s="24" t="s">
        <v>4</v>
      </c>
      <c r="G14" s="16"/>
      <c r="H14" s="85"/>
      <c r="I14" s="2"/>
    </row>
    <row r="15" spans="1:9" x14ac:dyDescent="0.25">
      <c r="A15" s="2"/>
      <c r="B15" s="62" t="s">
        <v>48</v>
      </c>
      <c r="C15" s="63"/>
      <c r="D15" s="64"/>
      <c r="E15" s="19">
        <f>SUM(E11:E14)</f>
        <v>60792864</v>
      </c>
      <c r="F15" s="70" t="s">
        <v>4</v>
      </c>
      <c r="G15" s="16"/>
      <c r="H15" s="85"/>
      <c r="I15" s="2"/>
    </row>
    <row r="16" spans="1:9" x14ac:dyDescent="0.25">
      <c r="A16" s="2"/>
      <c r="B16" s="55" t="s">
        <v>49</v>
      </c>
      <c r="C16" s="56"/>
      <c r="D16" s="57"/>
      <c r="E16" s="13">
        <v>12641692</v>
      </c>
      <c r="F16" s="24" t="s">
        <v>4</v>
      </c>
      <c r="G16" s="16"/>
      <c r="H16" s="85"/>
      <c r="I16" s="2"/>
    </row>
    <row r="17" spans="1:9" x14ac:dyDescent="0.25">
      <c r="A17" s="2"/>
      <c r="B17" s="55" t="s">
        <v>50</v>
      </c>
      <c r="C17" s="56"/>
      <c r="D17" s="57"/>
      <c r="E17" s="13">
        <v>0</v>
      </c>
      <c r="F17" s="24" t="s">
        <v>4</v>
      </c>
      <c r="G17" s="16"/>
      <c r="H17" s="85"/>
      <c r="I17" s="2"/>
    </row>
    <row r="18" spans="1:9" x14ac:dyDescent="0.25">
      <c r="A18" s="2"/>
      <c r="B18" s="55" t="s">
        <v>51</v>
      </c>
      <c r="C18" s="56"/>
      <c r="D18" s="57"/>
      <c r="E18" s="13">
        <v>0</v>
      </c>
      <c r="F18" s="24" t="s">
        <v>4</v>
      </c>
      <c r="G18" s="16"/>
      <c r="H18" s="85"/>
      <c r="I18" s="2"/>
    </row>
    <row r="19" spans="1:9" x14ac:dyDescent="0.25">
      <c r="A19" s="2"/>
      <c r="B19" s="62" t="s">
        <v>52</v>
      </c>
      <c r="C19" s="63"/>
      <c r="D19" s="64"/>
      <c r="E19" s="19">
        <f>SUM(E16:E18)</f>
        <v>12641692</v>
      </c>
      <c r="F19" s="70" t="s">
        <v>4</v>
      </c>
      <c r="G19" s="16"/>
      <c r="H19" s="85"/>
      <c r="I19" s="2"/>
    </row>
    <row r="20" spans="1:9" ht="29.25" customHeight="1" x14ac:dyDescent="0.25">
      <c r="A20" s="2"/>
      <c r="B20" s="52" t="s">
        <v>53</v>
      </c>
      <c r="C20" s="53"/>
      <c r="D20" s="54"/>
      <c r="E20" s="13">
        <v>-6929464.5</v>
      </c>
      <c r="F20" s="24" t="s">
        <v>4</v>
      </c>
      <c r="G20" s="16"/>
      <c r="H20" s="85"/>
      <c r="I20" s="2"/>
    </row>
    <row r="21" spans="1:9" ht="30.75" customHeight="1" x14ac:dyDescent="0.25">
      <c r="A21" s="2"/>
      <c r="B21" s="52" t="s">
        <v>54</v>
      </c>
      <c r="C21" s="53"/>
      <c r="D21" s="54"/>
      <c r="E21" s="13">
        <v>-18789695</v>
      </c>
      <c r="F21" s="24" t="s">
        <v>4</v>
      </c>
      <c r="G21" s="16"/>
      <c r="H21" s="85"/>
      <c r="I21" s="2"/>
    </row>
    <row r="22" spans="1:9" x14ac:dyDescent="0.25">
      <c r="A22" s="2"/>
      <c r="B22" s="55" t="s">
        <v>55</v>
      </c>
      <c r="C22" s="56"/>
      <c r="D22" s="57"/>
      <c r="E22" s="13">
        <v>-42388820</v>
      </c>
      <c r="F22" s="24" t="s">
        <v>4</v>
      </c>
      <c r="G22" s="16"/>
      <c r="H22" s="85"/>
      <c r="I22" s="2"/>
    </row>
    <row r="23" spans="1:9" x14ac:dyDescent="0.25">
      <c r="A23" s="2"/>
      <c r="B23" s="55" t="s">
        <v>56</v>
      </c>
      <c r="C23" s="56"/>
      <c r="D23" s="57"/>
      <c r="E23" s="13">
        <v>0</v>
      </c>
      <c r="F23" s="24" t="s">
        <v>4</v>
      </c>
      <c r="G23" s="16"/>
      <c r="H23" s="85"/>
      <c r="I23" s="2"/>
    </row>
    <row r="24" spans="1:9" ht="30" customHeight="1" x14ac:dyDescent="0.25">
      <c r="A24" s="2"/>
      <c r="B24" s="52" t="s">
        <v>57</v>
      </c>
      <c r="C24" s="53"/>
      <c r="D24" s="54"/>
      <c r="E24" s="13">
        <v>0</v>
      </c>
      <c r="F24" s="24" t="s">
        <v>4</v>
      </c>
      <c r="G24" s="16"/>
      <c r="H24" s="85"/>
      <c r="I24" s="2"/>
    </row>
    <row r="25" spans="1:9" ht="30" customHeight="1" x14ac:dyDescent="0.25">
      <c r="A25" s="2"/>
      <c r="B25" s="52" t="s">
        <v>58</v>
      </c>
      <c r="C25" s="53"/>
      <c r="D25" s="54"/>
      <c r="E25" s="13">
        <v>0</v>
      </c>
      <c r="F25" s="24" t="s">
        <v>4</v>
      </c>
      <c r="G25" s="16"/>
      <c r="H25" s="85"/>
      <c r="I25" s="2"/>
    </row>
    <row r="26" spans="1:9" ht="30" customHeight="1" x14ac:dyDescent="0.25">
      <c r="A26" s="2"/>
      <c r="B26" s="52" t="s">
        <v>59</v>
      </c>
      <c r="C26" s="53"/>
      <c r="D26" s="54"/>
      <c r="E26" s="13">
        <v>0</v>
      </c>
      <c r="F26" s="24" t="s">
        <v>4</v>
      </c>
      <c r="G26" s="16"/>
      <c r="H26" s="85"/>
      <c r="I26" s="2"/>
    </row>
    <row r="27" spans="1:9" x14ac:dyDescent="0.25">
      <c r="A27" s="2"/>
      <c r="B27" s="62" t="s">
        <v>60</v>
      </c>
      <c r="C27" s="63"/>
      <c r="D27" s="64"/>
      <c r="E27" s="19">
        <f>SUM(E20:E26)</f>
        <v>-68107979.5</v>
      </c>
      <c r="F27" s="70" t="s">
        <v>4</v>
      </c>
      <c r="G27" s="17"/>
      <c r="H27" s="86"/>
      <c r="I27" s="2"/>
    </row>
    <row r="28" spans="1:9" x14ac:dyDescent="0.25">
      <c r="A28" s="2"/>
      <c r="B28" s="62" t="s">
        <v>61</v>
      </c>
      <c r="C28" s="63"/>
      <c r="D28" s="64"/>
      <c r="E28" s="19">
        <f>E15+E19+E27</f>
        <v>5326576.5</v>
      </c>
      <c r="F28" s="70" t="s">
        <v>4</v>
      </c>
      <c r="G28" s="1">
        <f>IF(E28&lt;0,0,-E28)</f>
        <v>-5326576.5</v>
      </c>
      <c r="H28" s="70" t="s">
        <v>4</v>
      </c>
      <c r="I28" s="2"/>
    </row>
    <row r="29" spans="1:9" x14ac:dyDescent="0.25">
      <c r="A29" s="2"/>
      <c r="B29" s="48" t="s">
        <v>62</v>
      </c>
      <c r="C29" s="49"/>
      <c r="D29" s="49"/>
      <c r="E29" s="49"/>
      <c r="F29" s="49"/>
      <c r="G29" s="49"/>
      <c r="H29" s="50"/>
      <c r="I29" s="2"/>
    </row>
    <row r="30" spans="1:9" x14ac:dyDescent="0.25">
      <c r="A30" s="2"/>
      <c r="B30" s="62" t="s">
        <v>62</v>
      </c>
      <c r="C30" s="63"/>
      <c r="D30" s="64"/>
      <c r="E30" s="19">
        <v>676732.6198708415</v>
      </c>
      <c r="F30" s="70" t="s">
        <v>4</v>
      </c>
      <c r="G30" s="19">
        <f>-$E$30</f>
        <v>-676732.6198708415</v>
      </c>
      <c r="H30" s="70" t="s">
        <v>4</v>
      </c>
      <c r="I30" s="2"/>
    </row>
    <row r="31" spans="1:9" x14ac:dyDescent="0.25">
      <c r="A31" s="2"/>
      <c r="B31" s="87" t="s">
        <v>130</v>
      </c>
      <c r="C31" s="49"/>
      <c r="D31" s="49"/>
      <c r="E31" s="49"/>
      <c r="F31" s="49"/>
      <c r="G31" s="49"/>
      <c r="H31" s="50"/>
      <c r="I31" s="2"/>
    </row>
    <row r="32" spans="1:9" ht="30" customHeight="1" x14ac:dyDescent="0.25">
      <c r="A32" s="2"/>
      <c r="B32" s="52" t="s">
        <v>131</v>
      </c>
      <c r="C32" s="53"/>
      <c r="D32" s="54"/>
      <c r="E32" s="13">
        <v>77446496</v>
      </c>
      <c r="F32" s="24" t="s">
        <v>4</v>
      </c>
      <c r="G32" s="21"/>
      <c r="H32" s="84"/>
      <c r="I32" s="2"/>
    </row>
    <row r="33" spans="1:9" x14ac:dyDescent="0.25">
      <c r="A33" s="2"/>
      <c r="B33" s="55" t="s">
        <v>63</v>
      </c>
      <c r="C33" s="56"/>
      <c r="D33" s="57"/>
      <c r="E33" s="13">
        <v>0</v>
      </c>
      <c r="F33" s="24" t="s">
        <v>4</v>
      </c>
      <c r="G33" s="16"/>
      <c r="H33" s="85"/>
      <c r="I33" s="2"/>
    </row>
    <row r="34" spans="1:9" ht="43.5" customHeight="1" x14ac:dyDescent="0.25">
      <c r="A34" s="2"/>
      <c r="B34" s="52" t="s">
        <v>64</v>
      </c>
      <c r="C34" s="53"/>
      <c r="D34" s="54"/>
      <c r="E34" s="13">
        <v>2276835</v>
      </c>
      <c r="F34" s="24" t="s">
        <v>4</v>
      </c>
      <c r="G34" s="17"/>
      <c r="H34" s="86"/>
      <c r="I34" s="2"/>
    </row>
    <row r="35" spans="1:9" x14ac:dyDescent="0.25">
      <c r="A35" s="2"/>
      <c r="B35" s="62" t="s">
        <v>65</v>
      </c>
      <c r="C35" s="63"/>
      <c r="D35" s="64"/>
      <c r="E35" s="19">
        <f>SUM(E32:E34)</f>
        <v>79723331</v>
      </c>
      <c r="F35" s="70" t="s">
        <v>4</v>
      </c>
      <c r="G35" s="19">
        <f>-E35</f>
        <v>-79723331</v>
      </c>
      <c r="H35" s="70" t="s">
        <v>4</v>
      </c>
      <c r="I35" s="2"/>
    </row>
    <row r="36" spans="1:9" x14ac:dyDescent="0.25">
      <c r="A36" s="2"/>
      <c r="B36" s="48" t="s">
        <v>41</v>
      </c>
      <c r="C36" s="49"/>
      <c r="D36" s="49"/>
      <c r="E36" s="49"/>
      <c r="F36" s="50"/>
      <c r="G36" s="22">
        <f>$G$9+$G$28+$G$30+$G$35</f>
        <v>10109929.880129158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Morten Søndergaard</cp:lastModifiedBy>
  <cp:lastPrinted>2016-06-14T12:57:30Z</cp:lastPrinted>
  <dcterms:created xsi:type="dcterms:W3CDTF">2016-06-02T08:51:18Z</dcterms:created>
  <dcterms:modified xsi:type="dcterms:W3CDTF">2018-08-13T08:46:31Z</dcterms:modified>
</cp:coreProperties>
</file>