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95" yWindow="870" windowWidth="12600" windowHeight="12345" tabRatio="91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36" i="12" l="1"/>
  <c r="E21" i="2" s="1"/>
  <c r="G10" i="9" l="1"/>
  <c r="G30" i="13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2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E22" i="2" l="1"/>
  <c r="F33" i="11"/>
  <c r="G29" i="12" s="1"/>
  <c r="G30" i="12" s="1"/>
  <c r="E20" i="2" s="1"/>
  <c r="E28" i="13"/>
  <c r="G28" i="13" s="1"/>
  <c r="G36" i="13" s="1"/>
  <c r="E24" i="2" s="1"/>
  <c r="G24" i="2" s="1"/>
  <c r="G9" i="8"/>
  <c r="G15" i="9"/>
  <c r="E12" i="2" s="1"/>
  <c r="E11" i="2" l="1"/>
  <c r="E13" i="2" s="1"/>
  <c r="G13" i="2" s="1"/>
  <c r="G22" i="2"/>
  <c r="G25" i="2" l="1"/>
</calcChain>
</file>

<file path=xl/sharedStrings.xml><?xml version="1.0" encoding="utf-8"?>
<sst xmlns="http://schemas.openxmlformats.org/spreadsheetml/2006/main" count="258" uniqueCount="135">
  <si>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</si>
  <si>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</si>
  <si>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</si>
  <si>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</si>
  <si>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</si>
  <si>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</si>
  <si>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</si>
  <si>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</si>
  <si>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</si>
  <si>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</si>
  <si>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</si>
  <si>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</si>
  <si>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</si>
  <si>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</si>
  <si>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</si>
  <si>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</si>
  <si>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</si>
  <si>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</si>
  <si>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</si>
  <si>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</si>
  <si>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</si>
  <si>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</si>
  <si>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</si>
  <si>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</si>
  <si>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</si>
  <si>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</si>
  <si>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</si>
  <si>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</si>
  <si>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</si>
  <si>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</si>
  <si>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</si>
  <si>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</si>
  <si>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</si>
  <si>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</si>
  <si>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</si>
  <si>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</si>
  <si>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</si>
  <si>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</si>
  <si>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</si>
  <si>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</si>
  <si>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</si>
  <si>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</si>
  <si>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</si>
  <si>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</si>
  <si>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</si>
  <si>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</si>
  <si>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</si>
  <si>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</si>
  <si>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</si>
  <si>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</si>
  <si>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</si>
  <si>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</si>
  <si>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</si>
  <si>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</si>
  <si>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</si>
  <si>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</si>
  <si>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</si>
  <si>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</si>
  <si>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</si>
  <si>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</si>
  <si>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</si>
  <si>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</si>
  <si>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</si>
  <si>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</si>
  <si>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</si>
  <si>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</si>
  <si>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</si>
  <si>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</si>
  <si>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</si>
  <si>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</si>
  <si>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</si>
  <si>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</si>
  <si>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</si>
  <si>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</si>
  <si>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</si>
  <si>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</si>
  <si>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</si>
  <si>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</si>
  <si>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</si>
  <si>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</si>
  <si>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</si>
  <si>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</si>
  <si>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</si>
  <si>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</si>
  <si>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</si>
  <si>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</si>
  <si>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</si>
  <si>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</si>
  <si>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</si>
  <si>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</si>
  <si>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</si>
  <si>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</si>
  <si>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</si>
  <si>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</si>
  <si>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</si>
  <si>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</si>
  <si>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</si>
  <si>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</si>
  <si>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</si>
  <si>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</si>
  <si>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</si>
  <si>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</si>
  <si>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</si>
  <si>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</si>
  <si>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</si>
  <si>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</si>
  <si>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Beluftningstanke, SRO</t>
  </si>
  <si>
    <t>Brønde</t>
  </si>
  <si>
    <t>Efterbehandlingsanlæg (sandfilter), Mek/EL</t>
  </si>
  <si>
    <t>Efterbehandlingsanlæg (sandfilter), SRO</t>
  </si>
  <si>
    <t>Efterklaringstanke, Konstruktioner</t>
  </si>
  <si>
    <t>Efterklaringstanke, Mek/El</t>
  </si>
  <si>
    <t>Efterklaringstanke, SRO</t>
  </si>
  <si>
    <t>Forklaring, SRO</t>
  </si>
  <si>
    <t>Indløb med riste, Konstruktioner</t>
  </si>
  <si>
    <t>Indløb med riste, Mek/EL</t>
  </si>
  <si>
    <t>Indløb med riste, SRO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</si>
  <si>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</si>
  <si>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</si>
  <si>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</si>
  <si>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</si>
  <si>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Stik</t>
  </si>
  <si>
    <t xml:space="preserve">Ø 200 mm &lt; Ledningsnet ≤ Ø 500 mm </t>
  </si>
  <si>
    <t>Ø 500 mm &lt; Ledningsnet ≤ Ø 800 mm</t>
  </si>
  <si>
    <t>Software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</si>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</sst>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82669769.757895872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2741410.3376511796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292726.73605657392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1040428.5309242269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81336614.49091506</v>
      </c>
      <c r="F13" s="20" t="s">
        <v>4</v>
      </c>
      <c r="G13" s="19">
        <f>E13</f>
        <v>81336614.49091506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48" t="s">
        <v>102</v>
      </c>
      <c r="C15" s="49"/>
      <c r="D15" s="50"/>
      <c r="E15" s="19">
        <f>'Fane 6. Hist. over el. underdæk'!G13</f>
        <v>-738993.5</v>
      </c>
      <c r="F15" s="20" t="s">
        <v>4</v>
      </c>
      <c r="G15" s="19">
        <f>E15</f>
        <v>-738993.5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1184225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1036993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36873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-561451.90363333328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129</v>
      </c>
      <c r="C21" s="52"/>
      <c r="D21" s="53"/>
      <c r="E21" s="13">
        <f>'Fane 8. Korrektion af PL2015'!G36</f>
        <v>616801</v>
      </c>
      <c r="F21" s="10" t="s">
        <v>4</v>
      </c>
      <c r="G21" s="17"/>
      <c r="H21" s="18"/>
      <c r="I21" s="2"/>
    </row>
    <row r="22" spans="1:9" x14ac:dyDescent="0.25">
      <c r="A22" s="2"/>
      <c r="B22" s="48" t="s">
        <v>35</v>
      </c>
      <c r="C22" s="49"/>
      <c r="D22" s="50"/>
      <c r="E22" s="19">
        <f>SUM(E17:E21)</f>
        <v>2313440.0963666667</v>
      </c>
      <c r="F22" s="20" t="s">
        <v>4</v>
      </c>
      <c r="G22" s="19">
        <f>E22</f>
        <v>2313440.0963666667</v>
      </c>
      <c r="H22" s="20" t="s">
        <v>4</v>
      </c>
      <c r="I22" s="2"/>
    </row>
    <row r="23" spans="1:9" x14ac:dyDescent="0.25">
      <c r="A23" s="2"/>
      <c r="B23" s="54" t="s">
        <v>30</v>
      </c>
      <c r="C23" s="55"/>
      <c r="D23" s="55"/>
      <c r="E23" s="55"/>
      <c r="F23" s="55"/>
      <c r="G23" s="55"/>
      <c r="H23" s="56"/>
      <c r="I23" s="2"/>
    </row>
    <row r="24" spans="1:9" x14ac:dyDescent="0.25">
      <c r="A24" s="2"/>
      <c r="B24" s="48" t="s">
        <v>31</v>
      </c>
      <c r="C24" s="49"/>
      <c r="D24" s="50"/>
      <c r="E24" s="19">
        <f>'Fane 9. Kontrol af PL2015'!G36</f>
        <v>0</v>
      </c>
      <c r="F24" s="20" t="s">
        <v>4</v>
      </c>
      <c r="G24" s="19">
        <f>E24</f>
        <v>0</v>
      </c>
      <c r="H24" s="20" t="s">
        <v>4</v>
      </c>
      <c r="I24" s="2"/>
    </row>
    <row r="25" spans="1:9" x14ac:dyDescent="0.25">
      <c r="A25" s="2"/>
      <c r="B25" s="54" t="s">
        <v>36</v>
      </c>
      <c r="C25" s="55"/>
      <c r="D25" s="55"/>
      <c r="E25" s="55"/>
      <c r="F25" s="56"/>
      <c r="G25" s="22">
        <f>G13+G15+G22+G24</f>
        <v>82911061.087281734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4:H14"/>
    <mergeCell ref="B8:H8"/>
    <mergeCell ref="B17:D17"/>
    <mergeCell ref="B22:D22"/>
    <mergeCell ref="B19:D19"/>
    <mergeCell ref="B21:D21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28722978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51205381.420244701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2741410.3376511796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82669769.757895872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79928359.420244694</v>
      </c>
      <c r="H9" s="24" t="s">
        <v>4</v>
      </c>
      <c r="I9" s="2"/>
    </row>
    <row r="10" spans="1:9" x14ac:dyDescent="0.25">
      <c r="A10" s="2"/>
      <c r="B10" s="58" t="s">
        <v>133</v>
      </c>
      <c r="C10" s="59"/>
      <c r="D10" s="59"/>
      <c r="E10" s="59"/>
      <c r="F10" s="60"/>
      <c r="G10" s="13">
        <v>313088.49487791373</v>
      </c>
      <c r="H10" s="24" t="s">
        <v>4</v>
      </c>
      <c r="I10" s="2"/>
    </row>
    <row r="11" spans="1:9" x14ac:dyDescent="0.25">
      <c r="A11" s="2"/>
      <c r="B11" s="58" t="s">
        <v>134</v>
      </c>
      <c r="C11" s="59"/>
      <c r="D11" s="59"/>
      <c r="E11" s="59"/>
      <c r="F11" s="60"/>
      <c r="G11" s="13">
        <f>$G$9-$G$10</f>
        <v>79615270.925366774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0.36767661863637047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292726.73605657392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28722978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574459.56000000006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51205381.420244701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465968.9709242268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1040428.5309242269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-8712050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-5756076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-2955974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f>G11/G12</f>
        <v>-738993.5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20</v>
      </c>
      <c r="E10" s="13">
        <v>958511.54</v>
      </c>
      <c r="F10" s="13">
        <f>E10/D10</f>
        <v>47925.577000000005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10</v>
      </c>
      <c r="E11" s="13">
        <v>57168.6</v>
      </c>
      <c r="F11" s="13">
        <f t="shared" ref="F11:F32" si="0">E11/D11</f>
        <v>5716.86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75</v>
      </c>
      <c r="E12" s="13">
        <v>3311419.02</v>
      </c>
      <c r="F12" s="13">
        <f t="shared" si="0"/>
        <v>44152.253600000004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135744.82</v>
      </c>
      <c r="F13" s="13">
        <f t="shared" si="0"/>
        <v>6787.241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10</v>
      </c>
      <c r="E14" s="13">
        <v>16952.669999999998</v>
      </c>
      <c r="F14" s="13">
        <f t="shared" si="0"/>
        <v>1695.2669999999998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60</v>
      </c>
      <c r="E15" s="13">
        <v>237255.12</v>
      </c>
      <c r="F15" s="13">
        <f t="shared" si="0"/>
        <v>3954.252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20</v>
      </c>
      <c r="E16" s="13">
        <v>441735.51</v>
      </c>
      <c r="F16" s="13">
        <f t="shared" si="0"/>
        <v>22086.7755</v>
      </c>
      <c r="G16" s="24" t="s">
        <v>4</v>
      </c>
      <c r="H16" s="2"/>
    </row>
    <row r="17" spans="1:8" x14ac:dyDescent="0.25">
      <c r="A17" s="2"/>
      <c r="B17" s="78" t="s">
        <v>112</v>
      </c>
      <c r="C17" s="79">
        <v>2015</v>
      </c>
      <c r="D17" s="79">
        <v>10</v>
      </c>
      <c r="E17" s="13">
        <v>256148.25</v>
      </c>
      <c r="F17" s="13">
        <f t="shared" si="0"/>
        <v>25614.825000000001</v>
      </c>
      <c r="G17" s="24" t="s">
        <v>4</v>
      </c>
      <c r="H17" s="2"/>
    </row>
    <row r="18" spans="1:8" x14ac:dyDescent="0.25">
      <c r="A18" s="2"/>
      <c r="B18" s="78" t="s">
        <v>113</v>
      </c>
      <c r="C18" s="79">
        <v>2015</v>
      </c>
      <c r="D18" s="79">
        <v>10</v>
      </c>
      <c r="E18" s="13">
        <v>9276.99</v>
      </c>
      <c r="F18" s="13">
        <f t="shared" si="0"/>
        <v>927.69899999999996</v>
      </c>
      <c r="G18" s="24" t="s">
        <v>4</v>
      </c>
      <c r="H18" s="2"/>
    </row>
    <row r="19" spans="1:8" x14ac:dyDescent="0.25">
      <c r="A19" s="2"/>
      <c r="B19" s="78" t="s">
        <v>114</v>
      </c>
      <c r="C19" s="79">
        <v>2015</v>
      </c>
      <c r="D19" s="79">
        <v>60</v>
      </c>
      <c r="E19" s="13">
        <v>46290.67</v>
      </c>
      <c r="F19" s="13">
        <f t="shared" si="0"/>
        <v>771.51116666666667</v>
      </c>
      <c r="G19" s="24" t="s">
        <v>4</v>
      </c>
      <c r="H19" s="2"/>
    </row>
    <row r="20" spans="1:8" x14ac:dyDescent="0.25">
      <c r="A20" s="2"/>
      <c r="B20" s="78" t="s">
        <v>115</v>
      </c>
      <c r="C20" s="79">
        <v>2015</v>
      </c>
      <c r="D20" s="79">
        <v>20</v>
      </c>
      <c r="E20" s="13">
        <v>665144.78</v>
      </c>
      <c r="F20" s="13">
        <f t="shared" si="0"/>
        <v>33257.239000000001</v>
      </c>
      <c r="G20" s="24" t="s">
        <v>4</v>
      </c>
      <c r="H20" s="2"/>
    </row>
    <row r="21" spans="1:8" x14ac:dyDescent="0.25">
      <c r="A21" s="2"/>
      <c r="B21" s="78" t="s">
        <v>116</v>
      </c>
      <c r="C21" s="79">
        <v>2015</v>
      </c>
      <c r="D21" s="79">
        <v>10</v>
      </c>
      <c r="E21" s="13">
        <v>21130.94</v>
      </c>
      <c r="F21" s="13">
        <f t="shared" si="0"/>
        <v>2113.0940000000001</v>
      </c>
      <c r="G21" s="24" t="s">
        <v>4</v>
      </c>
      <c r="H21" s="2"/>
    </row>
    <row r="22" spans="1:8" x14ac:dyDescent="0.25">
      <c r="A22" s="2"/>
      <c r="B22" s="78" t="s">
        <v>117</v>
      </c>
      <c r="C22" s="79">
        <v>2015</v>
      </c>
      <c r="D22" s="79">
        <v>75</v>
      </c>
      <c r="E22" s="13">
        <v>2972560.19</v>
      </c>
      <c r="F22" s="13">
        <f t="shared" si="0"/>
        <v>39634.135866666664</v>
      </c>
      <c r="G22" s="24" t="s">
        <v>4</v>
      </c>
      <c r="H22" s="2"/>
    </row>
    <row r="23" spans="1:8" x14ac:dyDescent="0.25">
      <c r="A23" s="2"/>
      <c r="B23" s="78" t="s">
        <v>118</v>
      </c>
      <c r="C23" s="79">
        <v>2015</v>
      </c>
      <c r="D23" s="79">
        <v>50</v>
      </c>
      <c r="E23" s="13">
        <v>1196772.97</v>
      </c>
      <c r="F23" s="13">
        <f t="shared" si="0"/>
        <v>23935.4594</v>
      </c>
      <c r="G23" s="24" t="s">
        <v>4</v>
      </c>
      <c r="H23" s="2"/>
    </row>
    <row r="24" spans="1:8" x14ac:dyDescent="0.25">
      <c r="A24" s="2"/>
      <c r="B24" s="78" t="s">
        <v>119</v>
      </c>
      <c r="C24" s="79">
        <v>2015</v>
      </c>
      <c r="D24" s="79">
        <v>20</v>
      </c>
      <c r="E24" s="13">
        <v>370251.73</v>
      </c>
      <c r="F24" s="13">
        <f t="shared" si="0"/>
        <v>18512.586499999998</v>
      </c>
      <c r="G24" s="24" t="s">
        <v>4</v>
      </c>
      <c r="H24" s="2"/>
    </row>
    <row r="25" spans="1:8" x14ac:dyDescent="0.25">
      <c r="A25" s="2"/>
      <c r="B25" s="78" t="s">
        <v>120</v>
      </c>
      <c r="C25" s="79">
        <v>2015</v>
      </c>
      <c r="D25" s="79">
        <v>10</v>
      </c>
      <c r="E25" s="13">
        <v>143733.35999999999</v>
      </c>
      <c r="F25" s="13">
        <f t="shared" si="0"/>
        <v>14373.335999999999</v>
      </c>
      <c r="G25" s="24" t="s">
        <v>4</v>
      </c>
      <c r="H25" s="2"/>
    </row>
    <row r="26" spans="1:8" x14ac:dyDescent="0.25">
      <c r="A26" s="2"/>
      <c r="B26" s="78" t="s">
        <v>121</v>
      </c>
      <c r="C26" s="79">
        <v>2015</v>
      </c>
      <c r="D26" s="79">
        <v>75</v>
      </c>
      <c r="E26" s="13">
        <v>2423.11</v>
      </c>
      <c r="F26" s="13">
        <f t="shared" si="0"/>
        <v>32.308133333333338</v>
      </c>
      <c r="G26" s="24" t="s">
        <v>4</v>
      </c>
      <c r="H26" s="2"/>
    </row>
    <row r="27" spans="1:8" x14ac:dyDescent="0.25">
      <c r="A27" s="2"/>
      <c r="B27" s="78" t="s">
        <v>122</v>
      </c>
      <c r="C27" s="79">
        <v>2015</v>
      </c>
      <c r="D27" s="79">
        <v>75</v>
      </c>
      <c r="E27" s="13">
        <v>2976024.88</v>
      </c>
      <c r="F27" s="13">
        <f t="shared" si="0"/>
        <v>39680.331733333333</v>
      </c>
      <c r="G27" s="24" t="s">
        <v>4</v>
      </c>
      <c r="H27" s="2"/>
    </row>
    <row r="28" spans="1:8" x14ac:dyDescent="0.25">
      <c r="A28" s="2"/>
      <c r="B28" s="78" t="s">
        <v>123</v>
      </c>
      <c r="C28" s="79">
        <v>2015</v>
      </c>
      <c r="D28" s="79">
        <v>75</v>
      </c>
      <c r="E28" s="13">
        <v>289632.28999999998</v>
      </c>
      <c r="F28" s="13">
        <f t="shared" si="0"/>
        <v>3861.7638666666662</v>
      </c>
      <c r="G28" s="24" t="s">
        <v>4</v>
      </c>
      <c r="H28" s="2"/>
    </row>
    <row r="29" spans="1:8" x14ac:dyDescent="0.25">
      <c r="A29" s="2"/>
      <c r="B29" s="78" t="s">
        <v>117</v>
      </c>
      <c r="C29" s="79">
        <v>2015</v>
      </c>
      <c r="D29" s="79">
        <v>75</v>
      </c>
      <c r="E29" s="13">
        <v>2262194</v>
      </c>
      <c r="F29" s="13">
        <f t="shared" si="0"/>
        <v>30162.586666666666</v>
      </c>
      <c r="G29" s="24" t="s">
        <v>4</v>
      </c>
      <c r="H29" s="2"/>
    </row>
    <row r="30" spans="1:8" x14ac:dyDescent="0.25">
      <c r="A30" s="2"/>
      <c r="B30" s="78" t="s">
        <v>124</v>
      </c>
      <c r="C30" s="79">
        <v>2015</v>
      </c>
      <c r="D30" s="79">
        <v>5</v>
      </c>
      <c r="E30" s="13">
        <v>868331</v>
      </c>
      <c r="F30" s="13">
        <f t="shared" si="0"/>
        <v>173666.2</v>
      </c>
      <c r="G30" s="24" t="s">
        <v>4</v>
      </c>
      <c r="H30" s="2"/>
    </row>
    <row r="31" spans="1:8" x14ac:dyDescent="0.25">
      <c r="A31" s="2"/>
      <c r="B31" s="78" t="s">
        <v>107</v>
      </c>
      <c r="C31" s="79">
        <v>2015</v>
      </c>
      <c r="D31" s="79">
        <v>25</v>
      </c>
      <c r="E31" s="13">
        <v>82080.399999999994</v>
      </c>
      <c r="F31" s="13">
        <f t="shared" si="0"/>
        <v>3283.2159999999999</v>
      </c>
      <c r="G31" s="24" t="s">
        <v>4</v>
      </c>
      <c r="H31" s="2"/>
    </row>
    <row r="32" spans="1:8" x14ac:dyDescent="0.25">
      <c r="A32" s="2"/>
      <c r="B32" s="78" t="s">
        <v>107</v>
      </c>
      <c r="C32" s="79">
        <v>2015</v>
      </c>
      <c r="D32" s="79">
        <v>40</v>
      </c>
      <c r="E32" s="13">
        <v>198341.19</v>
      </c>
      <c r="F32" s="13">
        <f t="shared" si="0"/>
        <v>4958.5297499999997</v>
      </c>
      <c r="G32" s="24" t="s">
        <v>4</v>
      </c>
      <c r="H32" s="2"/>
    </row>
    <row r="33" spans="1:8" x14ac:dyDescent="0.25">
      <c r="A33" s="2"/>
      <c r="B33" s="54" t="s">
        <v>125</v>
      </c>
      <c r="C33" s="55"/>
      <c r="D33" s="55"/>
      <c r="E33" s="56"/>
      <c r="F33" s="22">
        <f>SUM(F10:F32)</f>
        <v>547103.04818333336</v>
      </c>
      <c r="G33" s="23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3193054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2008829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1184225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2484092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1447099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1036993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336873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300000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36873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1304730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350928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2015'!F33</f>
        <v>547103.04818333336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-561451.90363333328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54" t="s">
        <v>129</v>
      </c>
      <c r="C33" s="55"/>
      <c r="D33" s="55"/>
      <c r="E33" s="55"/>
      <c r="F33" s="55"/>
      <c r="G33" s="55"/>
      <c r="H33" s="56"/>
      <c r="I33" s="2"/>
    </row>
    <row r="34" spans="1:9" x14ac:dyDescent="0.25">
      <c r="A34" s="2"/>
      <c r="B34" s="58" t="s">
        <v>130</v>
      </c>
      <c r="C34" s="59"/>
      <c r="D34" s="59"/>
      <c r="E34" s="59"/>
      <c r="F34" s="60"/>
      <c r="G34" s="13">
        <v>928134</v>
      </c>
      <c r="H34" s="24" t="s">
        <v>4</v>
      </c>
      <c r="I34" s="2"/>
    </row>
    <row r="35" spans="1:9" x14ac:dyDescent="0.25">
      <c r="A35" s="2"/>
      <c r="B35" s="58" t="s">
        <v>131</v>
      </c>
      <c r="C35" s="59"/>
      <c r="D35" s="59"/>
      <c r="E35" s="59"/>
      <c r="F35" s="60"/>
      <c r="G35" s="13">
        <v>1544935</v>
      </c>
      <c r="H35" s="24" t="s">
        <v>4</v>
      </c>
      <c r="I35" s="2"/>
    </row>
    <row r="36" spans="1:9" x14ac:dyDescent="0.25">
      <c r="A36" s="2"/>
      <c r="B36" s="54" t="s">
        <v>132</v>
      </c>
      <c r="C36" s="55"/>
      <c r="D36" s="55"/>
      <c r="E36" s="55"/>
      <c r="F36" s="56"/>
      <c r="G36" s="22">
        <f>G35-G34</f>
        <v>616801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2">
    <mergeCell ref="B35:F35"/>
    <mergeCell ref="B36:F36"/>
    <mergeCell ref="B28:F28"/>
    <mergeCell ref="B29:F29"/>
    <mergeCell ref="B30:F30"/>
    <mergeCell ref="B33:H33"/>
    <mergeCell ref="B34:F34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85642392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39947848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44</v>
      </c>
      <c r="C12" s="59"/>
      <c r="D12" s="60"/>
      <c r="E12" s="13">
        <v>2984123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45</v>
      </c>
      <c r="C13" s="59"/>
      <c r="D13" s="60"/>
      <c r="E13" s="13">
        <v>570020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46</v>
      </c>
      <c r="C14" s="59"/>
      <c r="D14" s="60"/>
      <c r="E14" s="13">
        <v>1900045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45402036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48</v>
      </c>
      <c r="C16" s="59"/>
      <c r="D16" s="60"/>
      <c r="E16" s="13">
        <v>304999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304999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-2280141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-17519124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54</v>
      </c>
      <c r="C22" s="59"/>
      <c r="D22" s="60"/>
      <c r="E22" s="13">
        <v>-3636844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-23436109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22270926</v>
      </c>
      <c r="F28" s="70" t="s">
        <v>4</v>
      </c>
      <c r="G28" s="1">
        <f>IF(E28&lt;0,0,-E28)</f>
        <v>-22270926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5086682</v>
      </c>
      <c r="F30" s="70" t="s">
        <v>4</v>
      </c>
      <c r="G30" s="19">
        <f>-$E$30</f>
        <v>-5086682</v>
      </c>
      <c r="H30" s="70" t="s">
        <v>4</v>
      </c>
      <c r="I30" s="2"/>
    </row>
    <row r="31" spans="1:9" x14ac:dyDescent="0.25">
      <c r="A31" s="2"/>
      <c r="B31" s="87" t="s">
        <v>126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51" t="s">
        <v>127</v>
      </c>
      <c r="C32" s="52"/>
      <c r="D32" s="53"/>
      <c r="E32" s="13">
        <v>57042657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62</v>
      </c>
      <c r="C33" s="59"/>
      <c r="D33" s="60"/>
      <c r="E33" s="13"/>
      <c r="F33" s="24" t="s">
        <v>4</v>
      </c>
      <c r="G33" s="16"/>
      <c r="H33" s="85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1242127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58284784</v>
      </c>
      <c r="F35" s="70" t="s">
        <v>4</v>
      </c>
      <c r="G35" s="19">
        <f>-E35</f>
        <v>-58284784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2018-08-13T11:04:35Z</dcterms:modified>
</cp:coreProperties>
</file>