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980" yWindow="165" windowWidth="20730" windowHeight="1170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2" i="12" l="1"/>
  <c r="G13" i="9" l="1"/>
  <c r="G15" i="10" l="1"/>
  <c r="G10" i="9" l="1"/>
  <c r="G30" i="13"/>
  <c r="F23" i="11" l="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E17" i="2"/>
  <c r="G30" i="12"/>
  <c r="E20" i="2" s="1"/>
  <c r="G24" i="12"/>
  <c r="E19" i="2" s="1"/>
  <c r="G18" i="12"/>
  <c r="F11" i="11"/>
  <c r="F12" i="11"/>
  <c r="F13" i="11"/>
  <c r="F14" i="11"/>
  <c r="F24" i="11"/>
  <c r="F10" i="11"/>
  <c r="F25" i="11" s="1"/>
  <c r="G36" i="12" s="1"/>
  <c r="E15" i="2"/>
  <c r="G15" i="2" s="1"/>
  <c r="G12" i="9"/>
  <c r="G14" i="9" s="1"/>
  <c r="G9" i="9"/>
  <c r="G11" i="9" s="1"/>
  <c r="G12" i="7"/>
  <c r="E9" i="2" s="1"/>
  <c r="E18" i="2"/>
  <c r="E10" i="2"/>
  <c r="E28" i="13" l="1"/>
  <c r="G28" i="13" s="1"/>
  <c r="G36" i="13" s="1"/>
  <c r="E24" i="2" s="1"/>
  <c r="G24" i="2" s="1"/>
  <c r="G9" i="8"/>
  <c r="G37" i="12"/>
  <c r="E21" i="2" s="1"/>
  <c r="E22" i="2" s="1"/>
  <c r="G22" i="2" s="1"/>
  <c r="G15" i="9"/>
  <c r="E12" i="2" s="1"/>
  <c r="E11" i="2" l="1"/>
  <c r="E13" i="2" s="1"/>
  <c r="G13" i="2" s="1"/>
  <c r="G25" i="2" s="1"/>
</calcChain>
</file>

<file path=xl/sharedStrings.xml><?xml version="1.0" encoding="utf-8"?>
<sst xmlns="http://schemas.openxmlformats.org/spreadsheetml/2006/main" count="248" uniqueCount="132">
  <si>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</si>
  <si>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</si>
  <si>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</si>
  <si>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</si>
  <si>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</si>
  <si>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</si>
  <si>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</si>
  <si>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</si>
  <si>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</si>
  <si>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</si>
  <si>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</si>
  <si>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</si>
  <si>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</si>
  <si>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</si>
  <si>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</si>
  <si>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</si>
  <si>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</si>
  <si>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</si>
  <si>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</si>
  <si>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</si>
  <si>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</si>
  <si>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</si>
  <si>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</si>
  <si>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</si>
  <si>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</si>
  <si>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</si>
  <si>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</si>
  <si>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</si>
  <si>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</si>
  <si>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</si>
  <si>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</si>
  <si>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</si>
  <si>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</si>
  <si>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</si>
  <si>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</si>
  <si>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</si>
  <si>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</si>
  <si>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</si>
  <si>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</si>
  <si>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</si>
  <si>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</si>
  <si>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</si>
  <si>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</si>
  <si>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</si>
  <si>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</si>
  <si>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</si>
  <si>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</si>
  <si>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</si>
  <si>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</si>
  <si>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</si>
  <si>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</si>
  <si>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</si>
  <si>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</si>
  <si>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</si>
  <si>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</si>
  <si>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</si>
  <si>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</si>
  <si>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</si>
  <si>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</si>
  <si>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</si>
  <si>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</si>
  <si>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</si>
  <si>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</si>
  <si>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</si>
  <si>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</si>
  <si>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</si>
  <si>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</si>
  <si>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</si>
  <si>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</si>
  <si>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</si>
  <si>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</si>
  <si>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</si>
  <si>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</si>
  <si>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</si>
  <si>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</si>
  <si>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</si>
  <si>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</si>
  <si>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</si>
  <si>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</si>
  <si>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</si>
  <si>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</si>
  <si>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</si>
  <si>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</si>
  <si>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</si>
  <si>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</si>
  <si>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</si>
  <si>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</si>
  <si>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</si>
  <si>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</si>
  <si>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</si>
  <si>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</si>
  <si>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</si>
  <si>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</si>
  <si>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</si>
  <si>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</si>
  <si>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</si>
  <si>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</si>
  <si>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</si>
  <si>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</si>
  <si>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</si>
  <si>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</si>
  <si>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</si>
  <si>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</si>
  <si>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</si>
  <si>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</si>
  <si>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</si>
  <si>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</si>
  <si>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</si>
  <si>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</si>
  <si>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</si>
  <si>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</si>
  <si>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Indløb med riste, SRO</t>
  </si>
  <si>
    <t>Renovering af asfaltarealer</t>
  </si>
  <si>
    <t>Forafvanding, slam, Mek/EL</t>
  </si>
  <si>
    <t>Jordbassin Klasse B</t>
  </si>
  <si>
    <t xml:space="preserve">Ø 200 mm &lt; Ledningsnet ≤ Ø 500 mm </t>
  </si>
  <si>
    <t>Køretøjer, store lastvogne (&gt; 3.500 kg.)</t>
  </si>
  <si>
    <t>Pumpestationer i underjordiske bygværker (&lt;50 m2), SRO</t>
  </si>
  <si>
    <t>Pumpestationer i underjordiske bygværker (&lt;50 m2), Mek/El</t>
  </si>
  <si>
    <t>Ledningsnet</t>
  </si>
  <si>
    <t>Indløb med riste, Mek/EL</t>
  </si>
  <si>
    <t>Pumpestationer i brønde (&lt; 6,25 m2),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</si>
  <si>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</si>
  <si>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</si>
  <si>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</si>
  <si>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</si>
  <si>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Årlig tillæg for gæld til tjenestemandspensioner</t>
  </si>
  <si>
    <t>Resterende indregningsperiode for gæld til tjenestemandspensioner</t>
  </si>
  <si>
    <t>år</t>
  </si>
  <si>
    <t>Tidligere indregnet tillæg for gæld til tjenestemandspensioner i 2015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</si>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</sst>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1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30" t="s">
        <v>10</v>
      </c>
      <c r="E6" s="30"/>
      <c r="F6" s="30"/>
      <c r="G6" s="30"/>
      <c r="H6" s="4"/>
      <c r="I6" s="2"/>
    </row>
    <row r="7" spans="1:9" ht="15" customHeight="1" x14ac:dyDescent="0.25">
      <c r="A7" s="2"/>
      <c r="B7" s="2"/>
      <c r="C7" s="4"/>
      <c r="D7" s="30"/>
      <c r="E7" s="30"/>
      <c r="F7" s="30"/>
      <c r="G7" s="30"/>
      <c r="H7" s="4"/>
      <c r="I7" s="2"/>
    </row>
    <row r="8" spans="1:9" ht="15.75" x14ac:dyDescent="0.25">
      <c r="A8" s="2"/>
      <c r="B8" s="2"/>
      <c r="C8" s="5"/>
      <c r="D8" s="38" t="s">
        <v>109</v>
      </c>
      <c r="E8" s="38"/>
      <c r="F8" s="38"/>
      <c r="G8" s="38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7" t="s">
        <v>11</v>
      </c>
      <c r="E11" s="37"/>
      <c r="F11" s="37"/>
      <c r="G11" s="37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8" t="s">
        <v>20</v>
      </c>
      <c r="E13" s="49"/>
      <c r="F13" s="49"/>
      <c r="G13" s="50"/>
      <c r="H13" s="2"/>
      <c r="I13" s="2"/>
    </row>
    <row r="14" spans="1:9" x14ac:dyDescent="0.25">
      <c r="A14" s="2"/>
      <c r="B14" s="2"/>
      <c r="C14" s="7" t="s">
        <v>13</v>
      </c>
      <c r="D14" s="39" t="s">
        <v>21</v>
      </c>
      <c r="E14" s="40"/>
      <c r="F14" s="40"/>
      <c r="G14" s="41"/>
      <c r="H14" s="2"/>
      <c r="I14" s="2"/>
    </row>
    <row r="15" spans="1:9" x14ac:dyDescent="0.25">
      <c r="A15" s="2"/>
      <c r="B15" s="2"/>
      <c r="C15" s="7" t="s">
        <v>14</v>
      </c>
      <c r="D15" s="42" t="s">
        <v>22</v>
      </c>
      <c r="E15" s="43"/>
      <c r="F15" s="43"/>
      <c r="G15" s="44"/>
      <c r="H15" s="2"/>
      <c r="I15" s="2"/>
    </row>
    <row r="16" spans="1:9" x14ac:dyDescent="0.25">
      <c r="A16" s="2"/>
      <c r="B16" s="2"/>
      <c r="C16" s="7" t="s">
        <v>15</v>
      </c>
      <c r="D16" s="42" t="s">
        <v>23</v>
      </c>
      <c r="E16" s="43"/>
      <c r="F16" s="43"/>
      <c r="G16" s="44"/>
      <c r="H16" s="2"/>
      <c r="I16" s="2"/>
    </row>
    <row r="17" spans="1:9" x14ac:dyDescent="0.25">
      <c r="A17" s="2"/>
      <c r="B17" s="2"/>
      <c r="C17" s="7" t="s">
        <v>16</v>
      </c>
      <c r="D17" s="45" t="s">
        <v>29</v>
      </c>
      <c r="E17" s="46"/>
      <c r="F17" s="46"/>
      <c r="G17" s="47"/>
      <c r="H17" s="2"/>
      <c r="I17" s="2"/>
    </row>
    <row r="18" spans="1:9" x14ac:dyDescent="0.25">
      <c r="A18" s="2"/>
      <c r="B18" s="2"/>
      <c r="C18" s="7" t="s">
        <v>17</v>
      </c>
      <c r="D18" s="31" t="s">
        <v>5</v>
      </c>
      <c r="E18" s="32"/>
      <c r="F18" s="32"/>
      <c r="G18" s="33"/>
      <c r="H18" s="2"/>
      <c r="I18" s="2"/>
    </row>
    <row r="19" spans="1:9" x14ac:dyDescent="0.25">
      <c r="A19" s="2"/>
      <c r="B19" s="2"/>
      <c r="C19" s="7" t="s">
        <v>18</v>
      </c>
      <c r="D19" s="31" t="s">
        <v>25</v>
      </c>
      <c r="E19" s="32"/>
      <c r="F19" s="32"/>
      <c r="G19" s="33"/>
      <c r="H19" s="2"/>
      <c r="I19" s="2"/>
    </row>
    <row r="20" spans="1:9" x14ac:dyDescent="0.25">
      <c r="A20" s="2"/>
      <c r="B20" s="2"/>
      <c r="C20" s="7" t="s">
        <v>19</v>
      </c>
      <c r="D20" s="34" t="s">
        <v>26</v>
      </c>
      <c r="E20" s="35"/>
      <c r="F20" s="35"/>
      <c r="G20" s="36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8554687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0" t="s">
        <v>125</v>
      </c>
      <c r="C3" s="60"/>
      <c r="D3" s="60"/>
      <c r="E3" s="60"/>
      <c r="F3" s="60"/>
      <c r="G3" s="60"/>
      <c r="H3" s="60"/>
      <c r="I3" s="2"/>
    </row>
    <row r="4" spans="1:9" ht="15" customHeight="1" x14ac:dyDescent="0.25">
      <c r="A4" s="2"/>
      <c r="B4" s="60"/>
      <c r="C4" s="60"/>
      <c r="D4" s="60"/>
      <c r="E4" s="60"/>
      <c r="F4" s="60"/>
      <c r="G4" s="60"/>
      <c r="H4" s="6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7" t="s">
        <v>108</v>
      </c>
      <c r="C8" s="58"/>
      <c r="D8" s="58"/>
      <c r="E8" s="58"/>
      <c r="F8" s="58"/>
      <c r="G8" s="58"/>
      <c r="H8" s="59"/>
      <c r="I8" s="2"/>
    </row>
    <row r="9" spans="1:9" ht="30" customHeight="1" x14ac:dyDescent="0.25">
      <c r="A9" s="2"/>
      <c r="B9" s="51" t="s">
        <v>28</v>
      </c>
      <c r="C9" s="52"/>
      <c r="D9" s="53"/>
      <c r="E9" s="9">
        <f>'Fane 3. Grundlag'!G12</f>
        <v>380708033.29734302</v>
      </c>
      <c r="F9" s="10" t="s">
        <v>4</v>
      </c>
      <c r="G9" s="11"/>
      <c r="H9" s="12"/>
      <c r="I9" s="2"/>
    </row>
    <row r="10" spans="1:9" x14ac:dyDescent="0.25">
      <c r="A10" s="2"/>
      <c r="B10" s="64" t="s">
        <v>96</v>
      </c>
      <c r="C10" s="62"/>
      <c r="D10" s="63"/>
      <c r="E10" s="13">
        <f>'Fane 3. Grundlag'!G11</f>
        <v>9241245.372381879</v>
      </c>
      <c r="F10" s="10" t="s">
        <v>4</v>
      </c>
      <c r="G10" s="14"/>
      <c r="H10" s="15"/>
      <c r="I10" s="2"/>
    </row>
    <row r="11" spans="1:9" x14ac:dyDescent="0.25">
      <c r="A11" s="2"/>
      <c r="B11" s="61" t="s">
        <v>22</v>
      </c>
      <c r="C11" s="62"/>
      <c r="D11" s="63"/>
      <c r="E11" s="13">
        <f>'Fane 4. Individuelt eff.krav'!G13</f>
        <v>2287327.0976357991</v>
      </c>
      <c r="F11" s="10" t="s">
        <v>4</v>
      </c>
      <c r="G11" s="16"/>
      <c r="H11" s="15"/>
      <c r="I11" s="2"/>
    </row>
    <row r="12" spans="1:9" x14ac:dyDescent="0.25">
      <c r="A12" s="2"/>
      <c r="B12" s="61" t="s">
        <v>23</v>
      </c>
      <c r="C12" s="62"/>
      <c r="D12" s="63"/>
      <c r="E12" s="13">
        <f>'Fane 5. Generelt eff.krav'!G15</f>
        <v>4710573.6104992237</v>
      </c>
      <c r="F12" s="10" t="s">
        <v>4</v>
      </c>
      <c r="G12" s="17"/>
      <c r="H12" s="18"/>
      <c r="I12" s="2"/>
    </row>
    <row r="13" spans="1:9" x14ac:dyDescent="0.25">
      <c r="A13" s="2"/>
      <c r="B13" s="65" t="s">
        <v>38</v>
      </c>
      <c r="C13" s="66"/>
      <c r="D13" s="67"/>
      <c r="E13" s="19">
        <f>$E$9-$E$11-$E$12</f>
        <v>373710132.58920801</v>
      </c>
      <c r="F13" s="20" t="s">
        <v>4</v>
      </c>
      <c r="G13" s="19">
        <f>E13</f>
        <v>373710132.58920801</v>
      </c>
      <c r="H13" s="20" t="s">
        <v>4</v>
      </c>
      <c r="I13" s="2"/>
    </row>
    <row r="14" spans="1:9" x14ac:dyDescent="0.25">
      <c r="A14" s="2"/>
      <c r="B14" s="57" t="s">
        <v>29</v>
      </c>
      <c r="C14" s="58"/>
      <c r="D14" s="58"/>
      <c r="E14" s="58"/>
      <c r="F14" s="58"/>
      <c r="G14" s="58"/>
      <c r="H14" s="59"/>
      <c r="I14" s="2"/>
    </row>
    <row r="15" spans="1:9" x14ac:dyDescent="0.25">
      <c r="A15" s="2"/>
      <c r="B15" s="54" t="s">
        <v>107</v>
      </c>
      <c r="C15" s="55"/>
      <c r="D15" s="56"/>
      <c r="E15" s="19">
        <f>'Fane 6. Hist. over el. underdæk'!G15</f>
        <v>3927226</v>
      </c>
      <c r="F15" s="20" t="s">
        <v>4</v>
      </c>
      <c r="G15" s="19">
        <f>E15</f>
        <v>3927226</v>
      </c>
      <c r="H15" s="20" t="s">
        <v>4</v>
      </c>
      <c r="I15" s="2"/>
    </row>
    <row r="16" spans="1:9" x14ac:dyDescent="0.25">
      <c r="A16" s="2"/>
      <c r="B16" s="57" t="s">
        <v>25</v>
      </c>
      <c r="C16" s="58"/>
      <c r="D16" s="58"/>
      <c r="E16" s="58"/>
      <c r="F16" s="58"/>
      <c r="G16" s="58"/>
      <c r="H16" s="59"/>
      <c r="I16" s="2"/>
    </row>
    <row r="17" spans="1:9" x14ac:dyDescent="0.25">
      <c r="A17" s="2"/>
      <c r="B17" s="51" t="s">
        <v>32</v>
      </c>
      <c r="C17" s="52"/>
      <c r="D17" s="53"/>
      <c r="E17" s="13">
        <f>'Fane 8. Korrektion af PL2015'!G12</f>
        <v>2488426</v>
      </c>
      <c r="F17" s="10" t="s">
        <v>4</v>
      </c>
      <c r="G17" s="21"/>
      <c r="H17" s="12"/>
      <c r="I17" s="2"/>
    </row>
    <row r="18" spans="1:9" x14ac:dyDescent="0.25">
      <c r="A18" s="2"/>
      <c r="B18" s="51" t="s">
        <v>33</v>
      </c>
      <c r="C18" s="52"/>
      <c r="D18" s="53"/>
      <c r="E18" s="13">
        <f>'Fane 8. Korrektion af PL2015'!G18</f>
        <v>1012314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1" t="s">
        <v>97</v>
      </c>
      <c r="C19" s="52"/>
      <c r="D19" s="53"/>
      <c r="E19" s="13">
        <f>'Fane 8. Korrektion af PL2015'!G24</f>
        <v>13743</v>
      </c>
      <c r="F19" s="10" t="s">
        <v>4</v>
      </c>
      <c r="G19" s="14"/>
      <c r="H19" s="15"/>
      <c r="I19" s="2"/>
    </row>
    <row r="20" spans="1:9" ht="30" customHeight="1" x14ac:dyDescent="0.25">
      <c r="A20" s="2"/>
      <c r="B20" s="51" t="s">
        <v>34</v>
      </c>
      <c r="C20" s="52"/>
      <c r="D20" s="53"/>
      <c r="E20" s="13">
        <f>'Fane 8. Korrektion af PL2015'!G30</f>
        <v>-354000</v>
      </c>
      <c r="F20" s="10" t="s">
        <v>4</v>
      </c>
      <c r="G20" s="16"/>
      <c r="H20" s="15"/>
      <c r="I20" s="2"/>
    </row>
    <row r="21" spans="1:9" ht="28.5" customHeight="1" x14ac:dyDescent="0.25">
      <c r="A21" s="2"/>
      <c r="B21" s="51" t="s">
        <v>35</v>
      </c>
      <c r="C21" s="52"/>
      <c r="D21" s="53"/>
      <c r="E21" s="13">
        <f>'Fane 8. Korrektion af PL2015'!G37</f>
        <v>9153850.6933333315</v>
      </c>
      <c r="F21" s="10" t="s">
        <v>4</v>
      </c>
      <c r="G21" s="17"/>
      <c r="H21" s="18"/>
      <c r="I21" s="2"/>
    </row>
    <row r="22" spans="1:9" x14ac:dyDescent="0.25">
      <c r="A22" s="2"/>
      <c r="B22" s="54" t="s">
        <v>36</v>
      </c>
      <c r="C22" s="55"/>
      <c r="D22" s="56"/>
      <c r="E22" s="19">
        <f>SUM(E17:E21)</f>
        <v>12314333.693333331</v>
      </c>
      <c r="F22" s="20" t="s">
        <v>4</v>
      </c>
      <c r="G22" s="19">
        <f>E22</f>
        <v>12314333.693333331</v>
      </c>
      <c r="H22" s="20" t="s">
        <v>4</v>
      </c>
      <c r="I22" s="2"/>
    </row>
    <row r="23" spans="1:9" x14ac:dyDescent="0.25">
      <c r="A23" s="2"/>
      <c r="B23" s="57" t="s">
        <v>30</v>
      </c>
      <c r="C23" s="58"/>
      <c r="D23" s="58"/>
      <c r="E23" s="58"/>
      <c r="F23" s="58"/>
      <c r="G23" s="58"/>
      <c r="H23" s="59"/>
      <c r="I23" s="2"/>
    </row>
    <row r="24" spans="1:9" x14ac:dyDescent="0.25">
      <c r="A24" s="2"/>
      <c r="B24" s="54" t="s">
        <v>31</v>
      </c>
      <c r="C24" s="55"/>
      <c r="D24" s="56"/>
      <c r="E24" s="19">
        <f>'Fane 9. Kontrol af PL2015'!G36</f>
        <v>0</v>
      </c>
      <c r="F24" s="20" t="s">
        <v>4</v>
      </c>
      <c r="G24" s="19">
        <f>E24</f>
        <v>0</v>
      </c>
      <c r="H24" s="20" t="s">
        <v>4</v>
      </c>
      <c r="I24" s="2"/>
    </row>
    <row r="25" spans="1:9" x14ac:dyDescent="0.25">
      <c r="A25" s="2"/>
      <c r="B25" s="57" t="s">
        <v>37</v>
      </c>
      <c r="C25" s="58"/>
      <c r="D25" s="58"/>
      <c r="E25" s="58"/>
      <c r="F25" s="59"/>
      <c r="G25" s="22">
        <f>G13+G15+G22+G24</f>
        <v>389951692.28254133</v>
      </c>
      <c r="H25" s="23" t="s">
        <v>4</v>
      </c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9">
    <mergeCell ref="B16:H16"/>
    <mergeCell ref="B14:H14"/>
    <mergeCell ref="B8:H8"/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3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0" t="s">
        <v>9</v>
      </c>
      <c r="C3" s="60"/>
      <c r="D3" s="60"/>
      <c r="E3" s="60"/>
      <c r="F3" s="60"/>
      <c r="G3" s="60"/>
      <c r="H3" s="60"/>
      <c r="I3" s="2"/>
    </row>
    <row r="4" spans="1:9" ht="15" customHeight="1" x14ac:dyDescent="0.25">
      <c r="A4" s="2"/>
      <c r="B4" s="60"/>
      <c r="C4" s="60"/>
      <c r="D4" s="60"/>
      <c r="E4" s="60"/>
      <c r="F4" s="60"/>
      <c r="G4" s="60"/>
      <c r="H4" s="6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7" t="s">
        <v>39</v>
      </c>
      <c r="C8" s="58"/>
      <c r="D8" s="58"/>
      <c r="E8" s="58"/>
      <c r="F8" s="58"/>
      <c r="G8" s="58"/>
      <c r="H8" s="59"/>
      <c r="I8" s="2"/>
    </row>
    <row r="9" spans="1:9" x14ac:dyDescent="0.25">
      <c r="A9" s="2"/>
      <c r="B9" s="61" t="s">
        <v>98</v>
      </c>
      <c r="C9" s="62"/>
      <c r="D9" s="62"/>
      <c r="E9" s="62"/>
      <c r="F9" s="63"/>
      <c r="G9" s="13">
        <v>122039067.92496116</v>
      </c>
      <c r="H9" s="24" t="s">
        <v>4</v>
      </c>
      <c r="I9" s="2"/>
    </row>
    <row r="10" spans="1:9" x14ac:dyDescent="0.25">
      <c r="A10" s="2"/>
      <c r="B10" s="61" t="s">
        <v>99</v>
      </c>
      <c r="C10" s="62"/>
      <c r="D10" s="62"/>
      <c r="E10" s="62"/>
      <c r="F10" s="63"/>
      <c r="G10" s="13">
        <v>249427720</v>
      </c>
      <c r="H10" s="24" t="s">
        <v>4</v>
      </c>
      <c r="I10" s="2"/>
    </row>
    <row r="11" spans="1:9" x14ac:dyDescent="0.25">
      <c r="A11" s="2"/>
      <c r="B11" s="61" t="s">
        <v>100</v>
      </c>
      <c r="C11" s="62"/>
      <c r="D11" s="62"/>
      <c r="E11" s="62"/>
      <c r="F11" s="63"/>
      <c r="G11" s="13">
        <v>9241245.372381879</v>
      </c>
      <c r="H11" s="24" t="s">
        <v>4</v>
      </c>
      <c r="I11" s="2"/>
    </row>
    <row r="12" spans="1:9" x14ac:dyDescent="0.25">
      <c r="A12" s="2"/>
      <c r="B12" s="57" t="s">
        <v>39</v>
      </c>
      <c r="C12" s="58"/>
      <c r="D12" s="58"/>
      <c r="E12" s="58"/>
      <c r="F12" s="59"/>
      <c r="G12" s="22">
        <f>SUM(G9:G11)</f>
        <v>380708033.29734302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101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0" t="s">
        <v>24</v>
      </c>
      <c r="C3" s="60"/>
      <c r="D3" s="60"/>
      <c r="E3" s="60"/>
      <c r="F3" s="60"/>
      <c r="G3" s="60"/>
      <c r="H3" s="60"/>
      <c r="I3" s="2"/>
    </row>
    <row r="4" spans="1:9" ht="15" customHeight="1" x14ac:dyDescent="0.25">
      <c r="A4" s="2"/>
      <c r="B4" s="60"/>
      <c r="C4" s="60"/>
      <c r="D4" s="60"/>
      <c r="E4" s="60"/>
      <c r="F4" s="60"/>
      <c r="G4" s="60"/>
      <c r="H4" s="6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7" t="s">
        <v>22</v>
      </c>
      <c r="C8" s="58"/>
      <c r="D8" s="58"/>
      <c r="E8" s="58"/>
      <c r="F8" s="58"/>
      <c r="G8" s="58"/>
      <c r="H8" s="59"/>
      <c r="I8" s="2"/>
    </row>
    <row r="9" spans="1:9" x14ac:dyDescent="0.25">
      <c r="A9" s="2"/>
      <c r="B9" s="61" t="s">
        <v>102</v>
      </c>
      <c r="C9" s="62"/>
      <c r="D9" s="62"/>
      <c r="E9" s="62"/>
      <c r="F9" s="63"/>
      <c r="G9" s="13">
        <f>'Fane 3. Grundlag'!G12-'Fane 3. Grundlag'!G11</f>
        <v>371466787.92496115</v>
      </c>
      <c r="H9" s="24" t="s">
        <v>4</v>
      </c>
      <c r="I9" s="2"/>
    </row>
    <row r="10" spans="1:9" x14ac:dyDescent="0.25">
      <c r="A10" s="2"/>
      <c r="B10" s="61" t="s">
        <v>130</v>
      </c>
      <c r="C10" s="62"/>
      <c r="D10" s="62"/>
      <c r="E10" s="62"/>
      <c r="F10" s="63"/>
      <c r="G10" s="13">
        <v>121112.65380824415</v>
      </c>
      <c r="H10" s="24" t="s">
        <v>4</v>
      </c>
      <c r="I10" s="2"/>
    </row>
    <row r="11" spans="1:9" x14ac:dyDescent="0.25">
      <c r="A11" s="2"/>
      <c r="B11" s="61" t="s">
        <v>131</v>
      </c>
      <c r="C11" s="62"/>
      <c r="D11" s="62"/>
      <c r="E11" s="62"/>
      <c r="F11" s="63"/>
      <c r="G11" s="13">
        <f>$G$9-$G$10</f>
        <v>371345675.27115291</v>
      </c>
      <c r="H11" s="24" t="s">
        <v>4</v>
      </c>
      <c r="I11" s="2"/>
    </row>
    <row r="12" spans="1:9" x14ac:dyDescent="0.25">
      <c r="A12" s="2"/>
      <c r="B12" s="61" t="s">
        <v>66</v>
      </c>
      <c r="C12" s="62"/>
      <c r="D12" s="62"/>
      <c r="E12" s="62"/>
      <c r="F12" s="63"/>
      <c r="G12" s="68">
        <v>0.61595630431554527</v>
      </c>
      <c r="H12" s="24" t="s">
        <v>67</v>
      </c>
      <c r="I12" s="2"/>
    </row>
    <row r="13" spans="1:9" x14ac:dyDescent="0.25">
      <c r="A13" s="2"/>
      <c r="B13" s="57" t="s">
        <v>22</v>
      </c>
      <c r="C13" s="58"/>
      <c r="D13" s="58"/>
      <c r="E13" s="58"/>
      <c r="F13" s="59"/>
      <c r="G13" s="22">
        <f>$G$11*$G$12/100</f>
        <v>2287327.0976357991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0" t="s">
        <v>8</v>
      </c>
      <c r="C3" s="60"/>
      <c r="D3" s="60"/>
      <c r="E3" s="60"/>
      <c r="F3" s="60"/>
      <c r="G3" s="60"/>
      <c r="H3" s="60"/>
      <c r="I3" s="2"/>
    </row>
    <row r="4" spans="1:9" ht="15" customHeight="1" x14ac:dyDescent="0.25">
      <c r="A4" s="2"/>
      <c r="B4" s="60"/>
      <c r="C4" s="60"/>
      <c r="D4" s="60"/>
      <c r="E4" s="60"/>
      <c r="F4" s="60"/>
      <c r="G4" s="60"/>
      <c r="H4" s="6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7" t="s">
        <v>104</v>
      </c>
      <c r="C8" s="58"/>
      <c r="D8" s="58"/>
      <c r="E8" s="58"/>
      <c r="F8" s="58"/>
      <c r="G8" s="58"/>
      <c r="H8" s="59"/>
      <c r="I8" s="2"/>
    </row>
    <row r="9" spans="1:9" x14ac:dyDescent="0.25">
      <c r="A9" s="2"/>
      <c r="B9" s="69" t="s">
        <v>98</v>
      </c>
      <c r="C9" s="70"/>
      <c r="D9" s="70"/>
      <c r="E9" s="70"/>
      <c r="F9" s="71"/>
      <c r="G9" s="13">
        <f>'Fane 3. Grundlag'!G9</f>
        <v>122039067.92496116</v>
      </c>
      <c r="H9" s="24" t="s">
        <v>4</v>
      </c>
      <c r="I9" s="2"/>
    </row>
    <row r="10" spans="1:9" x14ac:dyDescent="0.25">
      <c r="A10" s="2"/>
      <c r="B10" s="61" t="s">
        <v>23</v>
      </c>
      <c r="C10" s="62"/>
      <c r="D10" s="62"/>
      <c r="E10" s="62"/>
      <c r="F10" s="63"/>
      <c r="G10" s="72">
        <f>2</f>
        <v>2</v>
      </c>
      <c r="H10" s="24" t="s">
        <v>67</v>
      </c>
      <c r="I10" s="2"/>
    </row>
    <row r="11" spans="1:9" x14ac:dyDescent="0.25">
      <c r="A11" s="2"/>
      <c r="B11" s="65" t="s">
        <v>68</v>
      </c>
      <c r="C11" s="66"/>
      <c r="D11" s="66"/>
      <c r="E11" s="66"/>
      <c r="F11" s="67"/>
      <c r="G11" s="19">
        <f>$G$9*$G$10/100</f>
        <v>2440781.3584992234</v>
      </c>
      <c r="H11" s="73" t="s">
        <v>4</v>
      </c>
      <c r="I11" s="2"/>
    </row>
    <row r="12" spans="1:9" x14ac:dyDescent="0.25">
      <c r="A12" s="2"/>
      <c r="B12" s="61" t="s">
        <v>99</v>
      </c>
      <c r="C12" s="62"/>
      <c r="D12" s="62"/>
      <c r="E12" s="62"/>
      <c r="F12" s="63"/>
      <c r="G12" s="13">
        <f>'Fane 3. Grundlag'!G10</f>
        <v>249427720</v>
      </c>
      <c r="H12" s="24" t="s">
        <v>4</v>
      </c>
      <c r="I12" s="2"/>
    </row>
    <row r="13" spans="1:9" x14ac:dyDescent="0.25">
      <c r="A13" s="2"/>
      <c r="B13" s="61" t="s">
        <v>23</v>
      </c>
      <c r="C13" s="62"/>
      <c r="D13" s="62"/>
      <c r="E13" s="62"/>
      <c r="F13" s="63"/>
      <c r="G13" s="68">
        <f>0.91</f>
        <v>0.91</v>
      </c>
      <c r="H13" s="24" t="s">
        <v>67</v>
      </c>
      <c r="I13" s="2"/>
    </row>
    <row r="14" spans="1:9" x14ac:dyDescent="0.25">
      <c r="A14" s="2"/>
      <c r="B14" s="65" t="s">
        <v>69</v>
      </c>
      <c r="C14" s="66"/>
      <c r="D14" s="66"/>
      <c r="E14" s="66"/>
      <c r="F14" s="67"/>
      <c r="G14" s="19">
        <f>$G$12*$G$13/100</f>
        <v>2269792.2520000003</v>
      </c>
      <c r="H14" s="73" t="s">
        <v>4</v>
      </c>
      <c r="I14" s="2"/>
    </row>
    <row r="15" spans="1:9" x14ac:dyDescent="0.25">
      <c r="A15" s="2"/>
      <c r="B15" s="57" t="s">
        <v>103</v>
      </c>
      <c r="C15" s="58"/>
      <c r="D15" s="58"/>
      <c r="E15" s="58"/>
      <c r="F15" s="59"/>
      <c r="G15" s="22">
        <f>G11+G14</f>
        <v>4710573.6104992237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0" t="s">
        <v>105</v>
      </c>
      <c r="C3" s="60"/>
      <c r="D3" s="60"/>
      <c r="E3" s="60"/>
      <c r="F3" s="60"/>
      <c r="G3" s="60"/>
      <c r="H3" s="60"/>
      <c r="I3" s="2"/>
    </row>
    <row r="4" spans="1:9" ht="15" customHeight="1" x14ac:dyDescent="0.25">
      <c r="A4" s="2"/>
      <c r="B4" s="60"/>
      <c r="C4" s="60"/>
      <c r="D4" s="60"/>
      <c r="E4" s="60"/>
      <c r="F4" s="60"/>
      <c r="G4" s="60"/>
      <c r="H4" s="6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7" t="s">
        <v>106</v>
      </c>
      <c r="C8" s="58"/>
      <c r="D8" s="58"/>
      <c r="E8" s="58"/>
      <c r="F8" s="58"/>
      <c r="G8" s="58"/>
      <c r="H8" s="59"/>
      <c r="I8" s="2"/>
    </row>
    <row r="9" spans="1:9" x14ac:dyDescent="0.25">
      <c r="A9" s="2"/>
      <c r="B9" s="61" t="s">
        <v>71</v>
      </c>
      <c r="C9" s="62"/>
      <c r="D9" s="62"/>
      <c r="E9" s="62"/>
      <c r="F9" s="63"/>
      <c r="G9" s="13">
        <v>6881954</v>
      </c>
      <c r="H9" s="24" t="s">
        <v>4</v>
      </c>
      <c r="I9" s="2"/>
    </row>
    <row r="10" spans="1:9" x14ac:dyDescent="0.25">
      <c r="A10" s="2"/>
      <c r="B10" s="61" t="s">
        <v>72</v>
      </c>
      <c r="C10" s="62"/>
      <c r="D10" s="62"/>
      <c r="E10" s="62"/>
      <c r="F10" s="63"/>
      <c r="G10" s="13">
        <v>6881954</v>
      </c>
      <c r="H10" s="24" t="s">
        <v>4</v>
      </c>
      <c r="I10" s="2"/>
    </row>
    <row r="11" spans="1:9" x14ac:dyDescent="0.25">
      <c r="A11" s="2"/>
      <c r="B11" s="74" t="s">
        <v>87</v>
      </c>
      <c r="C11" s="75"/>
      <c r="D11" s="75"/>
      <c r="E11" s="75"/>
      <c r="F11" s="76"/>
      <c r="G11" s="77">
        <v>0</v>
      </c>
      <c r="H11" s="78" t="s">
        <v>4</v>
      </c>
      <c r="I11" s="2"/>
    </row>
    <row r="12" spans="1:9" x14ac:dyDescent="0.25">
      <c r="A12" s="2"/>
      <c r="B12" s="61" t="s">
        <v>73</v>
      </c>
      <c r="C12" s="62"/>
      <c r="D12" s="62"/>
      <c r="E12" s="62"/>
      <c r="F12" s="63"/>
      <c r="G12" s="13">
        <v>0</v>
      </c>
      <c r="H12" s="24" t="s">
        <v>4</v>
      </c>
      <c r="I12" s="2"/>
    </row>
    <row r="13" spans="1:9" x14ac:dyDescent="0.25">
      <c r="A13" s="2"/>
      <c r="B13" s="65" t="s">
        <v>126</v>
      </c>
      <c r="C13" s="66"/>
      <c r="D13" s="66"/>
      <c r="E13" s="66"/>
      <c r="F13" s="67"/>
      <c r="G13" s="19">
        <v>3927226</v>
      </c>
      <c r="H13" s="73" t="s">
        <v>4</v>
      </c>
      <c r="I13" s="2"/>
    </row>
    <row r="14" spans="1:9" x14ac:dyDescent="0.25">
      <c r="A14" s="2"/>
      <c r="B14" s="27" t="s">
        <v>127</v>
      </c>
      <c r="C14" s="28"/>
      <c r="D14" s="28"/>
      <c r="E14" s="28"/>
      <c r="F14" s="29"/>
      <c r="G14" s="13">
        <v>4</v>
      </c>
      <c r="H14" s="24" t="s">
        <v>128</v>
      </c>
      <c r="I14" s="2"/>
    </row>
    <row r="15" spans="1:9" x14ac:dyDescent="0.25">
      <c r="A15" s="2"/>
      <c r="B15" s="57" t="s">
        <v>70</v>
      </c>
      <c r="C15" s="58"/>
      <c r="D15" s="58"/>
      <c r="E15" s="58"/>
      <c r="F15" s="59"/>
      <c r="G15" s="22">
        <f>G13</f>
        <v>3927226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8">
    <mergeCell ref="B3:H4"/>
    <mergeCell ref="B8:H8"/>
    <mergeCell ref="B15:F15"/>
    <mergeCell ref="B12:F12"/>
    <mergeCell ref="B11:F11"/>
    <mergeCell ref="B10:F10"/>
    <mergeCell ref="B9:F9"/>
    <mergeCell ref="B13:F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7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0" t="s">
        <v>27</v>
      </c>
      <c r="C3" s="60"/>
      <c r="D3" s="60"/>
      <c r="E3" s="60"/>
      <c r="F3" s="60"/>
      <c r="G3" s="60"/>
      <c r="H3" s="2"/>
    </row>
    <row r="4" spans="1:8" ht="15" customHeight="1" x14ac:dyDescent="0.25">
      <c r="A4" s="2"/>
      <c r="B4" s="60"/>
      <c r="C4" s="60"/>
      <c r="D4" s="60"/>
      <c r="E4" s="60"/>
      <c r="F4" s="60"/>
      <c r="G4" s="60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57" t="s">
        <v>5</v>
      </c>
      <c r="C8" s="58"/>
      <c r="D8" s="58"/>
      <c r="E8" s="58"/>
      <c r="F8" s="58"/>
      <c r="G8" s="59"/>
      <c r="H8" s="2"/>
    </row>
    <row r="9" spans="1:8" ht="39" customHeight="1" x14ac:dyDescent="0.25">
      <c r="A9" s="2"/>
      <c r="B9" s="79" t="s">
        <v>0</v>
      </c>
      <c r="C9" s="20" t="s">
        <v>1</v>
      </c>
      <c r="D9" s="79" t="s">
        <v>2</v>
      </c>
      <c r="E9" s="79" t="s">
        <v>74</v>
      </c>
      <c r="F9" s="80" t="s">
        <v>3</v>
      </c>
      <c r="G9" s="80"/>
      <c r="H9" s="2"/>
    </row>
    <row r="10" spans="1:8" x14ac:dyDescent="0.25">
      <c r="A10" s="2"/>
      <c r="B10" s="81" t="s">
        <v>110</v>
      </c>
      <c r="C10" s="82">
        <v>2015</v>
      </c>
      <c r="D10" s="82">
        <v>5</v>
      </c>
      <c r="E10" s="13">
        <v>1182482</v>
      </c>
      <c r="F10" s="13">
        <f>E10/D10</f>
        <v>236496.4</v>
      </c>
      <c r="G10" s="24" t="s">
        <v>4</v>
      </c>
      <c r="H10" s="2"/>
    </row>
    <row r="11" spans="1:8" x14ac:dyDescent="0.25">
      <c r="A11" s="2"/>
      <c r="B11" s="81" t="s">
        <v>111</v>
      </c>
      <c r="C11" s="82">
        <v>2015</v>
      </c>
      <c r="D11" s="82">
        <v>10</v>
      </c>
      <c r="E11" s="13">
        <v>14963117</v>
      </c>
      <c r="F11" s="13">
        <f t="shared" ref="F11:F24" si="0">E11/D11</f>
        <v>1496311.7</v>
      </c>
      <c r="G11" s="24" t="s">
        <v>4</v>
      </c>
      <c r="H11" s="2"/>
    </row>
    <row r="12" spans="1:8" x14ac:dyDescent="0.25">
      <c r="A12" s="2"/>
      <c r="B12" s="81" t="s">
        <v>112</v>
      </c>
      <c r="C12" s="82">
        <v>2015</v>
      </c>
      <c r="D12" s="82">
        <v>15</v>
      </c>
      <c r="E12" s="13">
        <v>568401</v>
      </c>
      <c r="F12" s="13">
        <f t="shared" si="0"/>
        <v>37893.4</v>
      </c>
      <c r="G12" s="24" t="s">
        <v>4</v>
      </c>
      <c r="H12" s="2"/>
    </row>
    <row r="13" spans="1:8" x14ac:dyDescent="0.25">
      <c r="A13" s="2"/>
      <c r="B13" s="81" t="s">
        <v>113</v>
      </c>
      <c r="C13" s="82">
        <v>2015</v>
      </c>
      <c r="D13" s="82">
        <v>20</v>
      </c>
      <c r="E13" s="13">
        <v>24512559</v>
      </c>
      <c r="F13" s="13">
        <f t="shared" si="0"/>
        <v>1225627.95</v>
      </c>
      <c r="G13" s="24" t="s">
        <v>4</v>
      </c>
      <c r="H13" s="2"/>
    </row>
    <row r="14" spans="1:8" x14ac:dyDescent="0.25">
      <c r="A14" s="2"/>
      <c r="B14" s="81" t="s">
        <v>114</v>
      </c>
      <c r="C14" s="82">
        <v>2015</v>
      </c>
      <c r="D14" s="82">
        <v>50</v>
      </c>
      <c r="E14" s="13">
        <v>23679909</v>
      </c>
      <c r="F14" s="13">
        <f t="shared" si="0"/>
        <v>473598.18</v>
      </c>
      <c r="G14" s="24" t="s">
        <v>4</v>
      </c>
      <c r="H14" s="2"/>
    </row>
    <row r="15" spans="1:8" x14ac:dyDescent="0.25">
      <c r="A15" s="2"/>
      <c r="B15" s="81" t="s">
        <v>115</v>
      </c>
      <c r="C15" s="82">
        <v>2015</v>
      </c>
      <c r="D15" s="82">
        <v>75</v>
      </c>
      <c r="E15" s="13">
        <v>6846915</v>
      </c>
      <c r="F15" s="13">
        <f t="shared" si="0"/>
        <v>91292.2</v>
      </c>
      <c r="G15" s="24" t="s">
        <v>4</v>
      </c>
      <c r="H15" s="2"/>
    </row>
    <row r="16" spans="1:8" x14ac:dyDescent="0.25">
      <c r="A16" s="2"/>
      <c r="B16" s="81" t="s">
        <v>116</v>
      </c>
      <c r="C16" s="82">
        <v>2015</v>
      </c>
      <c r="D16" s="82">
        <v>5</v>
      </c>
      <c r="E16" s="13">
        <v>1770460</v>
      </c>
      <c r="F16" s="13">
        <f t="shared" si="0"/>
        <v>354092</v>
      </c>
      <c r="G16" s="24" t="s">
        <v>4</v>
      </c>
      <c r="H16" s="2"/>
    </row>
    <row r="17" spans="1:8" x14ac:dyDescent="0.25">
      <c r="A17" s="2"/>
      <c r="B17" s="81" t="s">
        <v>117</v>
      </c>
      <c r="C17" s="82">
        <v>2015</v>
      </c>
      <c r="D17" s="82">
        <v>10</v>
      </c>
      <c r="E17" s="13">
        <v>8442786</v>
      </c>
      <c r="F17" s="13">
        <f t="shared" si="0"/>
        <v>844278.6</v>
      </c>
      <c r="G17" s="24" t="s">
        <v>4</v>
      </c>
      <c r="H17" s="2"/>
    </row>
    <row r="18" spans="1:8" x14ac:dyDescent="0.25">
      <c r="A18" s="2"/>
      <c r="B18" s="81" t="s">
        <v>118</v>
      </c>
      <c r="C18" s="82">
        <v>2015</v>
      </c>
      <c r="D18" s="82">
        <v>20</v>
      </c>
      <c r="E18" s="13">
        <v>20926313</v>
      </c>
      <c r="F18" s="13">
        <f t="shared" si="0"/>
        <v>1046315.65</v>
      </c>
      <c r="G18" s="24" t="s">
        <v>4</v>
      </c>
      <c r="H18" s="2"/>
    </row>
    <row r="19" spans="1:8" x14ac:dyDescent="0.25">
      <c r="A19" s="2"/>
      <c r="B19" s="81" t="s">
        <v>114</v>
      </c>
      <c r="C19" s="82">
        <v>2015</v>
      </c>
      <c r="D19" s="82">
        <v>50</v>
      </c>
      <c r="E19" s="13">
        <v>87787541</v>
      </c>
      <c r="F19" s="13">
        <f t="shared" si="0"/>
        <v>1755750.82</v>
      </c>
      <c r="G19" s="24" t="s">
        <v>4</v>
      </c>
      <c r="H19" s="2"/>
    </row>
    <row r="20" spans="1:8" x14ac:dyDescent="0.25">
      <c r="A20" s="2"/>
      <c r="B20" s="81" t="s">
        <v>119</v>
      </c>
      <c r="C20" s="82">
        <v>2015</v>
      </c>
      <c r="D20" s="82">
        <v>75</v>
      </c>
      <c r="E20" s="13">
        <v>164361410</v>
      </c>
      <c r="F20" s="13">
        <f t="shared" si="0"/>
        <v>2191485.4666666668</v>
      </c>
      <c r="G20" s="24" t="s">
        <v>4</v>
      </c>
      <c r="H20" s="2"/>
    </row>
    <row r="21" spans="1:8" x14ac:dyDescent="0.25">
      <c r="A21" s="2"/>
      <c r="B21" s="81" t="s">
        <v>116</v>
      </c>
      <c r="C21" s="82">
        <v>2015</v>
      </c>
      <c r="D21" s="82">
        <v>5</v>
      </c>
      <c r="E21" s="13">
        <v>9934781</v>
      </c>
      <c r="F21" s="13">
        <f t="shared" si="0"/>
        <v>1986956.2</v>
      </c>
      <c r="G21" s="24" t="s">
        <v>4</v>
      </c>
      <c r="H21" s="2"/>
    </row>
    <row r="22" spans="1:8" x14ac:dyDescent="0.25">
      <c r="A22" s="2"/>
      <c r="B22" s="81" t="s">
        <v>111</v>
      </c>
      <c r="C22" s="82">
        <v>2015</v>
      </c>
      <c r="D22" s="82">
        <v>10</v>
      </c>
      <c r="E22" s="13">
        <v>105847</v>
      </c>
      <c r="F22" s="13">
        <f t="shared" si="0"/>
        <v>10584.7</v>
      </c>
      <c r="G22" s="24" t="s">
        <v>4</v>
      </c>
      <c r="H22" s="2"/>
    </row>
    <row r="23" spans="1:8" x14ac:dyDescent="0.25">
      <c r="A23" s="2"/>
      <c r="B23" s="81" t="s">
        <v>120</v>
      </c>
      <c r="C23" s="82">
        <v>2015</v>
      </c>
      <c r="D23" s="82">
        <v>20</v>
      </c>
      <c r="E23" s="13">
        <v>7996352</v>
      </c>
      <c r="F23" s="13">
        <f t="shared" si="0"/>
        <v>399817.6</v>
      </c>
      <c r="G23" s="24" t="s">
        <v>4</v>
      </c>
      <c r="H23" s="2"/>
    </row>
    <row r="24" spans="1:8" x14ac:dyDescent="0.25">
      <c r="A24" s="2"/>
      <c r="B24" s="81" t="s">
        <v>121</v>
      </c>
      <c r="C24" s="82">
        <v>2015</v>
      </c>
      <c r="D24" s="82">
        <v>50</v>
      </c>
      <c r="E24" s="13">
        <v>88624</v>
      </c>
      <c r="F24" s="13">
        <f t="shared" si="0"/>
        <v>1772.48</v>
      </c>
      <c r="G24" s="24" t="s">
        <v>4</v>
      </c>
      <c r="H24" s="2"/>
    </row>
    <row r="25" spans="1:8" x14ac:dyDescent="0.25">
      <c r="A25" s="2"/>
      <c r="B25" s="57" t="s">
        <v>122</v>
      </c>
      <c r="C25" s="58"/>
      <c r="D25" s="58"/>
      <c r="E25" s="59"/>
      <c r="F25" s="22">
        <f>SUM(F10:F24)</f>
        <v>12152273.346666666</v>
      </c>
      <c r="G25" s="23" t="s">
        <v>4</v>
      </c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8"/>
      <c r="B30" s="8"/>
      <c r="C30" s="8"/>
      <c r="D30" s="8"/>
      <c r="E30" s="8"/>
      <c r="F30" s="8"/>
      <c r="G30" s="8"/>
      <c r="H30" s="8"/>
    </row>
    <row r="31" spans="1:8" x14ac:dyDescent="0.25">
      <c r="A31" s="8"/>
      <c r="B31" s="8"/>
      <c r="C31" s="8"/>
      <c r="D31" s="8"/>
      <c r="E31" s="8"/>
      <c r="F31" s="8"/>
      <c r="G31" s="8"/>
      <c r="H31" s="8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</sheetData>
  <sheetProtection password="DFE9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6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3" t="s">
        <v>7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4" t="s">
        <v>88</v>
      </c>
      <c r="C8" s="85"/>
      <c r="D8" s="85"/>
      <c r="E8" s="85"/>
      <c r="F8" s="85"/>
      <c r="G8" s="85"/>
      <c r="H8" s="86"/>
      <c r="I8" s="2"/>
    </row>
    <row r="9" spans="1:9" x14ac:dyDescent="0.25">
      <c r="A9" s="2"/>
      <c r="B9" s="61" t="s">
        <v>75</v>
      </c>
      <c r="C9" s="62"/>
      <c r="D9" s="62"/>
      <c r="E9" s="62"/>
      <c r="F9" s="63"/>
      <c r="G9" s="13">
        <v>9046426</v>
      </c>
      <c r="H9" s="24" t="s">
        <v>4</v>
      </c>
      <c r="I9" s="2"/>
    </row>
    <row r="10" spans="1:9" x14ac:dyDescent="0.25">
      <c r="A10" s="2"/>
      <c r="B10" s="61" t="s">
        <v>129</v>
      </c>
      <c r="C10" s="62"/>
      <c r="D10" s="62"/>
      <c r="E10" s="62"/>
      <c r="F10" s="63"/>
      <c r="G10" s="13">
        <v>3927226</v>
      </c>
      <c r="H10" s="24" t="s">
        <v>4</v>
      </c>
      <c r="I10" s="2"/>
    </row>
    <row r="11" spans="1:9" x14ac:dyDescent="0.25">
      <c r="A11" s="2"/>
      <c r="B11" s="61" t="s">
        <v>76</v>
      </c>
      <c r="C11" s="62"/>
      <c r="D11" s="62"/>
      <c r="E11" s="62"/>
      <c r="F11" s="63"/>
      <c r="G11" s="13">
        <v>10485226</v>
      </c>
      <c r="H11" s="24" t="s">
        <v>4</v>
      </c>
      <c r="I11" s="2"/>
    </row>
    <row r="12" spans="1:9" x14ac:dyDescent="0.25">
      <c r="A12" s="2"/>
      <c r="B12" s="57" t="s">
        <v>77</v>
      </c>
      <c r="C12" s="58"/>
      <c r="D12" s="58"/>
      <c r="E12" s="58"/>
      <c r="F12" s="59"/>
      <c r="G12" s="22">
        <f>G9+G10-G11</f>
        <v>2488426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5"/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84" t="s">
        <v>78</v>
      </c>
      <c r="C15" s="85"/>
      <c r="D15" s="85"/>
      <c r="E15" s="85"/>
      <c r="F15" s="85"/>
      <c r="G15" s="85"/>
      <c r="H15" s="86"/>
      <c r="I15" s="2"/>
    </row>
    <row r="16" spans="1:9" x14ac:dyDescent="0.25">
      <c r="A16" s="2"/>
      <c r="B16" s="61" t="s">
        <v>79</v>
      </c>
      <c r="C16" s="62"/>
      <c r="D16" s="62"/>
      <c r="E16" s="62"/>
      <c r="F16" s="63"/>
      <c r="G16" s="13">
        <v>24712314</v>
      </c>
      <c r="H16" s="24" t="s">
        <v>4</v>
      </c>
      <c r="I16" s="2"/>
    </row>
    <row r="17" spans="1:9" x14ac:dyDescent="0.25">
      <c r="A17" s="2"/>
      <c r="B17" s="61" t="s">
        <v>80</v>
      </c>
      <c r="C17" s="62"/>
      <c r="D17" s="62"/>
      <c r="E17" s="62"/>
      <c r="F17" s="63"/>
      <c r="G17" s="13">
        <v>23700000</v>
      </c>
      <c r="H17" s="24" t="s">
        <v>4</v>
      </c>
      <c r="I17" s="2"/>
    </row>
    <row r="18" spans="1:9" x14ac:dyDescent="0.25">
      <c r="A18" s="2"/>
      <c r="B18" s="57" t="s">
        <v>81</v>
      </c>
      <c r="C18" s="58"/>
      <c r="D18" s="58"/>
      <c r="E18" s="58"/>
      <c r="F18" s="59"/>
      <c r="G18" s="22">
        <f>G16-G17</f>
        <v>1012314</v>
      </c>
      <c r="H18" s="23" t="s">
        <v>4</v>
      </c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25"/>
      <c r="C20" s="25"/>
      <c r="D20" s="25"/>
      <c r="E20" s="25"/>
      <c r="F20" s="25"/>
      <c r="G20" s="25"/>
      <c r="H20" s="25"/>
      <c r="I20" s="2"/>
    </row>
    <row r="21" spans="1:9" x14ac:dyDescent="0.25">
      <c r="A21" s="2"/>
      <c r="B21" s="84" t="s">
        <v>89</v>
      </c>
      <c r="C21" s="85"/>
      <c r="D21" s="85"/>
      <c r="E21" s="85"/>
      <c r="F21" s="85"/>
      <c r="G21" s="85"/>
      <c r="H21" s="86"/>
      <c r="I21" s="2"/>
    </row>
    <row r="22" spans="1:9" x14ac:dyDescent="0.25">
      <c r="A22" s="2"/>
      <c r="B22" s="61" t="s">
        <v>90</v>
      </c>
      <c r="C22" s="62"/>
      <c r="D22" s="62"/>
      <c r="E22" s="62"/>
      <c r="F22" s="63"/>
      <c r="G22" s="13">
        <v>113743</v>
      </c>
      <c r="H22" s="24" t="s">
        <v>4</v>
      </c>
      <c r="I22" s="2"/>
    </row>
    <row r="23" spans="1:9" x14ac:dyDescent="0.25">
      <c r="A23" s="2"/>
      <c r="B23" s="61" t="s">
        <v>92</v>
      </c>
      <c r="C23" s="62"/>
      <c r="D23" s="62"/>
      <c r="E23" s="62"/>
      <c r="F23" s="63"/>
      <c r="G23" s="13">
        <v>100000</v>
      </c>
      <c r="H23" s="24" t="s">
        <v>4</v>
      </c>
      <c r="I23" s="2"/>
    </row>
    <row r="24" spans="1:9" x14ac:dyDescent="0.25">
      <c r="A24" s="2"/>
      <c r="B24" s="57" t="s">
        <v>91</v>
      </c>
      <c r="C24" s="58"/>
      <c r="D24" s="58"/>
      <c r="E24" s="58"/>
      <c r="F24" s="59"/>
      <c r="G24" s="22">
        <f>G22-G23</f>
        <v>13743</v>
      </c>
      <c r="H24" s="23" t="s">
        <v>4</v>
      </c>
      <c r="I24" s="2"/>
    </row>
    <row r="25" spans="1:9" ht="15" customHeight="1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25"/>
      <c r="C26" s="25"/>
      <c r="D26" s="25"/>
      <c r="E26" s="25"/>
      <c r="F26" s="25"/>
      <c r="G26" s="25"/>
      <c r="H26" s="25"/>
      <c r="I26" s="2"/>
    </row>
    <row r="27" spans="1:9" ht="30" customHeight="1" x14ac:dyDescent="0.25">
      <c r="A27" s="2"/>
      <c r="B27" s="84" t="s">
        <v>82</v>
      </c>
      <c r="C27" s="85"/>
      <c r="D27" s="85"/>
      <c r="E27" s="85"/>
      <c r="F27" s="85"/>
      <c r="G27" s="85"/>
      <c r="H27" s="86"/>
      <c r="I27" s="2"/>
    </row>
    <row r="28" spans="1:9" ht="29.25" customHeight="1" x14ac:dyDescent="0.25">
      <c r="A28" s="2"/>
      <c r="B28" s="51" t="s">
        <v>93</v>
      </c>
      <c r="C28" s="52"/>
      <c r="D28" s="52"/>
      <c r="E28" s="52"/>
      <c r="F28" s="53"/>
      <c r="G28" s="13">
        <v>0</v>
      </c>
      <c r="H28" s="24" t="s">
        <v>4</v>
      </c>
      <c r="I28" s="2"/>
    </row>
    <row r="29" spans="1:9" x14ac:dyDescent="0.25">
      <c r="A29" s="2"/>
      <c r="B29" s="61" t="s">
        <v>94</v>
      </c>
      <c r="C29" s="62"/>
      <c r="D29" s="62"/>
      <c r="E29" s="62"/>
      <c r="F29" s="63"/>
      <c r="G29" s="13">
        <v>354000</v>
      </c>
      <c r="H29" s="24" t="s">
        <v>4</v>
      </c>
      <c r="I29" s="2"/>
    </row>
    <row r="30" spans="1:9" ht="30" customHeight="1" x14ac:dyDescent="0.25">
      <c r="A30" s="2"/>
      <c r="B30" s="84" t="s">
        <v>95</v>
      </c>
      <c r="C30" s="85"/>
      <c r="D30" s="85"/>
      <c r="E30" s="85"/>
      <c r="F30" s="86"/>
      <c r="G30" s="22">
        <f>G28-G29</f>
        <v>-354000</v>
      </c>
      <c r="H30" s="23" t="s">
        <v>4</v>
      </c>
      <c r="I30" s="2"/>
    </row>
    <row r="31" spans="1:9" x14ac:dyDescent="0.25">
      <c r="A31" s="2"/>
      <c r="B31" s="25"/>
      <c r="C31" s="25"/>
      <c r="D31" s="25"/>
      <c r="E31" s="25"/>
      <c r="F31" s="25"/>
      <c r="G31" s="25"/>
      <c r="H31" s="25"/>
      <c r="I31" s="2"/>
    </row>
    <row r="32" spans="1:9" x14ac:dyDescent="0.25">
      <c r="A32" s="2"/>
      <c r="B32" s="25"/>
      <c r="C32" s="25"/>
      <c r="D32" s="25"/>
      <c r="E32" s="25"/>
      <c r="F32" s="25"/>
      <c r="G32" s="25"/>
      <c r="H32" s="25"/>
      <c r="I32" s="2"/>
    </row>
    <row r="33" spans="1:9" x14ac:dyDescent="0.25">
      <c r="A33" s="2"/>
      <c r="B33" s="84" t="s">
        <v>83</v>
      </c>
      <c r="C33" s="85"/>
      <c r="D33" s="85"/>
      <c r="E33" s="85"/>
      <c r="F33" s="85"/>
      <c r="G33" s="85"/>
      <c r="H33" s="86"/>
      <c r="I33" s="2"/>
    </row>
    <row r="34" spans="1:9" x14ac:dyDescent="0.25">
      <c r="A34" s="2"/>
      <c r="B34" s="61" t="s">
        <v>84</v>
      </c>
      <c r="C34" s="62"/>
      <c r="D34" s="62"/>
      <c r="E34" s="62"/>
      <c r="F34" s="63"/>
      <c r="G34" s="13">
        <v>6334723</v>
      </c>
      <c r="H34" s="24" t="s">
        <v>4</v>
      </c>
      <c r="I34" s="2"/>
    </row>
    <row r="35" spans="1:9" x14ac:dyDescent="0.25">
      <c r="A35" s="2"/>
      <c r="B35" s="61" t="s">
        <v>85</v>
      </c>
      <c r="C35" s="62"/>
      <c r="D35" s="62"/>
      <c r="E35" s="62"/>
      <c r="F35" s="63"/>
      <c r="G35" s="13">
        <v>8815973</v>
      </c>
      <c r="H35" s="24" t="s">
        <v>4</v>
      </c>
      <c r="I35" s="2"/>
    </row>
    <row r="36" spans="1:9" x14ac:dyDescent="0.25">
      <c r="A36" s="2"/>
      <c r="B36" s="61" t="s">
        <v>86</v>
      </c>
      <c r="C36" s="62"/>
      <c r="D36" s="62"/>
      <c r="E36" s="62"/>
      <c r="F36" s="63"/>
      <c r="G36" s="13">
        <f>'Fane 7. Gen. inv. i 2015'!F25</f>
        <v>12152273.346666666</v>
      </c>
      <c r="H36" s="24" t="s">
        <v>4</v>
      </c>
      <c r="I36" s="2"/>
    </row>
    <row r="37" spans="1:9" x14ac:dyDescent="0.25">
      <c r="A37" s="2"/>
      <c r="B37" s="57" t="s">
        <v>83</v>
      </c>
      <c r="C37" s="58"/>
      <c r="D37" s="58"/>
      <c r="E37" s="58"/>
      <c r="F37" s="59"/>
      <c r="G37" s="22">
        <f>G36-G34+G36-G35</f>
        <v>9153850.6933333315</v>
      </c>
      <c r="H37" s="23" t="s">
        <v>4</v>
      </c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23">
    <mergeCell ref="B3:H4"/>
    <mergeCell ref="B8:H8"/>
    <mergeCell ref="B12:F12"/>
    <mergeCell ref="B11:F11"/>
    <mergeCell ref="B9:F9"/>
    <mergeCell ref="B10:F10"/>
    <mergeCell ref="B15:H15"/>
    <mergeCell ref="B16:F16"/>
    <mergeCell ref="B17:F17"/>
    <mergeCell ref="B18:F18"/>
    <mergeCell ref="B21:H21"/>
    <mergeCell ref="B22:F22"/>
    <mergeCell ref="B23:F23"/>
    <mergeCell ref="B24:F24"/>
    <mergeCell ref="B33:H33"/>
    <mergeCell ref="B34:F34"/>
    <mergeCell ref="B28:F28"/>
    <mergeCell ref="B29:F29"/>
    <mergeCell ref="B35:F35"/>
    <mergeCell ref="B36:F36"/>
    <mergeCell ref="B37:F37"/>
    <mergeCell ref="B27:H27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3" t="s">
        <v>6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7" t="s">
        <v>40</v>
      </c>
      <c r="C8" s="58"/>
      <c r="D8" s="58"/>
      <c r="E8" s="58"/>
      <c r="F8" s="58"/>
      <c r="G8" s="58"/>
      <c r="H8" s="59"/>
      <c r="I8" s="2"/>
    </row>
    <row r="9" spans="1:9" x14ac:dyDescent="0.25">
      <c r="A9" s="2"/>
      <c r="B9" s="65" t="s">
        <v>42</v>
      </c>
      <c r="C9" s="66"/>
      <c r="D9" s="66"/>
      <c r="E9" s="66"/>
      <c r="F9" s="67"/>
      <c r="G9" s="19">
        <v>419592080</v>
      </c>
      <c r="H9" s="73" t="s">
        <v>4</v>
      </c>
      <c r="I9" s="2"/>
    </row>
    <row r="10" spans="1:9" x14ac:dyDescent="0.25">
      <c r="A10" s="2"/>
      <c r="B10" s="57" t="s">
        <v>43</v>
      </c>
      <c r="C10" s="58"/>
      <c r="D10" s="58"/>
      <c r="E10" s="58"/>
      <c r="F10" s="58"/>
      <c r="G10" s="58"/>
      <c r="H10" s="59"/>
      <c r="I10" s="2"/>
    </row>
    <row r="11" spans="1:9" x14ac:dyDescent="0.25">
      <c r="A11" s="2"/>
      <c r="B11" s="61" t="s">
        <v>44</v>
      </c>
      <c r="C11" s="62"/>
      <c r="D11" s="63"/>
      <c r="E11" s="13">
        <v>161546248</v>
      </c>
      <c r="F11" s="24" t="s">
        <v>4</v>
      </c>
      <c r="G11" s="21"/>
      <c r="H11" s="87"/>
      <c r="I11" s="2"/>
    </row>
    <row r="12" spans="1:9" x14ac:dyDescent="0.25">
      <c r="A12" s="2"/>
      <c r="B12" s="61" t="s">
        <v>45</v>
      </c>
      <c r="C12" s="62"/>
      <c r="D12" s="63"/>
      <c r="E12" s="13">
        <v>25275813</v>
      </c>
      <c r="F12" s="24" t="s">
        <v>4</v>
      </c>
      <c r="G12" s="16"/>
      <c r="H12" s="88"/>
      <c r="I12" s="2"/>
    </row>
    <row r="13" spans="1:9" x14ac:dyDescent="0.25">
      <c r="A13" s="2"/>
      <c r="B13" s="61" t="s">
        <v>46</v>
      </c>
      <c r="C13" s="62"/>
      <c r="D13" s="63"/>
      <c r="E13" s="13">
        <v>-1596399</v>
      </c>
      <c r="F13" s="24" t="s">
        <v>4</v>
      </c>
      <c r="G13" s="16"/>
      <c r="H13" s="88"/>
      <c r="I13" s="2"/>
    </row>
    <row r="14" spans="1:9" x14ac:dyDescent="0.25">
      <c r="A14" s="2"/>
      <c r="B14" s="61" t="s">
        <v>47</v>
      </c>
      <c r="C14" s="62"/>
      <c r="D14" s="63"/>
      <c r="E14" s="13">
        <v>16436130</v>
      </c>
      <c r="F14" s="24" t="s">
        <v>4</v>
      </c>
      <c r="G14" s="16"/>
      <c r="H14" s="88"/>
      <c r="I14" s="2"/>
    </row>
    <row r="15" spans="1:9" x14ac:dyDescent="0.25">
      <c r="A15" s="2"/>
      <c r="B15" s="65" t="s">
        <v>48</v>
      </c>
      <c r="C15" s="66"/>
      <c r="D15" s="67"/>
      <c r="E15" s="19">
        <f>SUM(E11:E14)</f>
        <v>201661792</v>
      </c>
      <c r="F15" s="73" t="s">
        <v>4</v>
      </c>
      <c r="G15" s="16"/>
      <c r="H15" s="88"/>
      <c r="I15" s="2"/>
    </row>
    <row r="16" spans="1:9" x14ac:dyDescent="0.25">
      <c r="A16" s="2"/>
      <c r="B16" s="61" t="s">
        <v>49</v>
      </c>
      <c r="C16" s="62"/>
      <c r="D16" s="63"/>
      <c r="E16" s="13">
        <v>7535510</v>
      </c>
      <c r="F16" s="24" t="s">
        <v>4</v>
      </c>
      <c r="G16" s="16"/>
      <c r="H16" s="88"/>
      <c r="I16" s="2"/>
    </row>
    <row r="17" spans="1:9" x14ac:dyDescent="0.25">
      <c r="A17" s="2"/>
      <c r="B17" s="61" t="s">
        <v>50</v>
      </c>
      <c r="C17" s="62"/>
      <c r="D17" s="63"/>
      <c r="E17" s="13">
        <v>374000</v>
      </c>
      <c r="F17" s="24" t="s">
        <v>4</v>
      </c>
      <c r="G17" s="16"/>
      <c r="H17" s="88"/>
      <c r="I17" s="2"/>
    </row>
    <row r="18" spans="1:9" x14ac:dyDescent="0.25">
      <c r="A18" s="2"/>
      <c r="B18" s="61" t="s">
        <v>51</v>
      </c>
      <c r="C18" s="62"/>
      <c r="D18" s="63"/>
      <c r="E18" s="13">
        <v>0</v>
      </c>
      <c r="F18" s="24" t="s">
        <v>4</v>
      </c>
      <c r="G18" s="16"/>
      <c r="H18" s="88"/>
      <c r="I18" s="2"/>
    </row>
    <row r="19" spans="1:9" x14ac:dyDescent="0.25">
      <c r="A19" s="2"/>
      <c r="B19" s="65" t="s">
        <v>52</v>
      </c>
      <c r="C19" s="66"/>
      <c r="D19" s="67"/>
      <c r="E19" s="19">
        <f>SUM(E16:E18)</f>
        <v>7909510</v>
      </c>
      <c r="F19" s="73" t="s">
        <v>4</v>
      </c>
      <c r="G19" s="16"/>
      <c r="H19" s="88"/>
      <c r="I19" s="2"/>
    </row>
    <row r="20" spans="1:9" ht="29.25" customHeight="1" x14ac:dyDescent="0.25">
      <c r="A20" s="2"/>
      <c r="B20" s="51" t="s">
        <v>53</v>
      </c>
      <c r="C20" s="52"/>
      <c r="D20" s="53"/>
      <c r="E20" s="13">
        <v>-38439959</v>
      </c>
      <c r="F20" s="24" t="s">
        <v>4</v>
      </c>
      <c r="G20" s="16"/>
      <c r="H20" s="88"/>
      <c r="I20" s="2"/>
    </row>
    <row r="21" spans="1:9" ht="30.75" customHeight="1" x14ac:dyDescent="0.25">
      <c r="A21" s="2"/>
      <c r="B21" s="51" t="s">
        <v>54</v>
      </c>
      <c r="C21" s="52"/>
      <c r="D21" s="53"/>
      <c r="E21" s="13">
        <v>0</v>
      </c>
      <c r="F21" s="24" t="s">
        <v>4</v>
      </c>
      <c r="G21" s="16"/>
      <c r="H21" s="88"/>
      <c r="I21" s="2"/>
    </row>
    <row r="22" spans="1:9" x14ac:dyDescent="0.25">
      <c r="A22" s="2"/>
      <c r="B22" s="61" t="s">
        <v>55</v>
      </c>
      <c r="C22" s="62"/>
      <c r="D22" s="63"/>
      <c r="E22" s="13">
        <v>-179148171</v>
      </c>
      <c r="F22" s="24" t="s">
        <v>4</v>
      </c>
      <c r="G22" s="16"/>
      <c r="H22" s="88"/>
      <c r="I22" s="2"/>
    </row>
    <row r="23" spans="1:9" x14ac:dyDescent="0.25">
      <c r="A23" s="2"/>
      <c r="B23" s="61" t="s">
        <v>56</v>
      </c>
      <c r="C23" s="62"/>
      <c r="D23" s="63"/>
      <c r="E23" s="13">
        <v>0</v>
      </c>
      <c r="F23" s="24" t="s">
        <v>4</v>
      </c>
      <c r="G23" s="16"/>
      <c r="H23" s="88"/>
      <c r="I23" s="2"/>
    </row>
    <row r="24" spans="1:9" ht="30" customHeight="1" x14ac:dyDescent="0.25">
      <c r="A24" s="2"/>
      <c r="B24" s="51" t="s">
        <v>57</v>
      </c>
      <c r="C24" s="52"/>
      <c r="D24" s="53"/>
      <c r="E24" s="13">
        <v>0</v>
      </c>
      <c r="F24" s="24" t="s">
        <v>4</v>
      </c>
      <c r="G24" s="16"/>
      <c r="H24" s="88"/>
      <c r="I24" s="2"/>
    </row>
    <row r="25" spans="1:9" ht="30" customHeight="1" x14ac:dyDescent="0.25">
      <c r="A25" s="2"/>
      <c r="B25" s="51" t="s">
        <v>58</v>
      </c>
      <c r="C25" s="52"/>
      <c r="D25" s="53"/>
      <c r="E25" s="13">
        <v>0</v>
      </c>
      <c r="F25" s="24" t="s">
        <v>4</v>
      </c>
      <c r="G25" s="16"/>
      <c r="H25" s="88"/>
      <c r="I25" s="2"/>
    </row>
    <row r="26" spans="1:9" ht="30" customHeight="1" x14ac:dyDescent="0.25">
      <c r="A26" s="2"/>
      <c r="B26" s="51" t="s">
        <v>59</v>
      </c>
      <c r="C26" s="52"/>
      <c r="D26" s="53"/>
      <c r="E26" s="13">
        <v>0</v>
      </c>
      <c r="F26" s="24" t="s">
        <v>4</v>
      </c>
      <c r="G26" s="16"/>
      <c r="H26" s="88"/>
      <c r="I26" s="2"/>
    </row>
    <row r="27" spans="1:9" x14ac:dyDescent="0.25">
      <c r="A27" s="2"/>
      <c r="B27" s="65" t="s">
        <v>60</v>
      </c>
      <c r="C27" s="66"/>
      <c r="D27" s="67"/>
      <c r="E27" s="19">
        <f>SUM(E20:E26)</f>
        <v>-217588130</v>
      </c>
      <c r="F27" s="73" t="s">
        <v>4</v>
      </c>
      <c r="G27" s="17"/>
      <c r="H27" s="89"/>
      <c r="I27" s="2"/>
    </row>
    <row r="28" spans="1:9" x14ac:dyDescent="0.25">
      <c r="A28" s="2"/>
      <c r="B28" s="65" t="s">
        <v>61</v>
      </c>
      <c r="C28" s="66"/>
      <c r="D28" s="67"/>
      <c r="E28" s="19">
        <f>E15+E19+E27</f>
        <v>-8016828</v>
      </c>
      <c r="F28" s="73" t="s">
        <v>4</v>
      </c>
      <c r="G28" s="1">
        <f>IF(E28&lt;0,0,-E28)</f>
        <v>0</v>
      </c>
      <c r="H28" s="73" t="s">
        <v>4</v>
      </c>
      <c r="I28" s="2"/>
    </row>
    <row r="29" spans="1:9" x14ac:dyDescent="0.25">
      <c r="A29" s="2"/>
      <c r="B29" s="57" t="s">
        <v>62</v>
      </c>
      <c r="C29" s="58"/>
      <c r="D29" s="58"/>
      <c r="E29" s="58"/>
      <c r="F29" s="58"/>
      <c r="G29" s="58"/>
      <c r="H29" s="59"/>
      <c r="I29" s="2"/>
    </row>
    <row r="30" spans="1:9" x14ac:dyDescent="0.25">
      <c r="A30" s="2"/>
      <c r="B30" s="65" t="s">
        <v>62</v>
      </c>
      <c r="C30" s="66"/>
      <c r="D30" s="67"/>
      <c r="E30" s="19">
        <v>55342383</v>
      </c>
      <c r="F30" s="73" t="s">
        <v>4</v>
      </c>
      <c r="G30" s="19">
        <f>-$E$30</f>
        <v>-55342383</v>
      </c>
      <c r="H30" s="73" t="s">
        <v>4</v>
      </c>
      <c r="I30" s="2"/>
    </row>
    <row r="31" spans="1:9" x14ac:dyDescent="0.25">
      <c r="A31" s="2"/>
      <c r="B31" s="90" t="s">
        <v>123</v>
      </c>
      <c r="C31" s="58"/>
      <c r="D31" s="58"/>
      <c r="E31" s="58"/>
      <c r="F31" s="58"/>
      <c r="G31" s="58"/>
      <c r="H31" s="59"/>
      <c r="I31" s="2"/>
    </row>
    <row r="32" spans="1:9" ht="30" customHeight="1" x14ac:dyDescent="0.25">
      <c r="A32" s="2"/>
      <c r="B32" s="51" t="s">
        <v>124</v>
      </c>
      <c r="C32" s="52"/>
      <c r="D32" s="53"/>
      <c r="E32" s="13">
        <v>343004495</v>
      </c>
      <c r="F32" s="24" t="s">
        <v>4</v>
      </c>
      <c r="G32" s="21"/>
      <c r="H32" s="87"/>
      <c r="I32" s="2"/>
    </row>
    <row r="33" spans="1:9" x14ac:dyDescent="0.25">
      <c r="A33" s="2"/>
      <c r="B33" s="61" t="s">
        <v>63</v>
      </c>
      <c r="C33" s="62"/>
      <c r="D33" s="63"/>
      <c r="E33" s="13">
        <v>0</v>
      </c>
      <c r="F33" s="24" t="s">
        <v>4</v>
      </c>
      <c r="G33" s="16"/>
      <c r="H33" s="88"/>
      <c r="I33" s="2"/>
    </row>
    <row r="34" spans="1:9" ht="43.5" customHeight="1" x14ac:dyDescent="0.25">
      <c r="A34" s="2"/>
      <c r="B34" s="51" t="s">
        <v>64</v>
      </c>
      <c r="C34" s="52"/>
      <c r="D34" s="53"/>
      <c r="E34" s="13">
        <v>21245202</v>
      </c>
      <c r="F34" s="24" t="s">
        <v>4</v>
      </c>
      <c r="G34" s="17"/>
      <c r="H34" s="89"/>
      <c r="I34" s="2"/>
    </row>
    <row r="35" spans="1:9" x14ac:dyDescent="0.25">
      <c r="A35" s="2"/>
      <c r="B35" s="65" t="s">
        <v>65</v>
      </c>
      <c r="C35" s="66"/>
      <c r="D35" s="67"/>
      <c r="E35" s="19">
        <f>SUM(E32:E34)</f>
        <v>364249697</v>
      </c>
      <c r="F35" s="73" t="s">
        <v>4</v>
      </c>
      <c r="G35" s="19">
        <f>-E35</f>
        <v>-364249697</v>
      </c>
      <c r="H35" s="73" t="s">
        <v>4</v>
      </c>
      <c r="I35" s="2"/>
    </row>
    <row r="36" spans="1:9" x14ac:dyDescent="0.25">
      <c r="A36" s="2"/>
      <c r="B36" s="57" t="s">
        <v>41</v>
      </c>
      <c r="C36" s="58"/>
      <c r="D36" s="58"/>
      <c r="E36" s="58"/>
      <c r="F36" s="59"/>
      <c r="G36" s="22">
        <f>$G$9+$G$28+$G$30+$G$35</f>
        <v>0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Morten Søndergaard</cp:lastModifiedBy>
  <cp:lastPrinted>2016-06-14T12:57:30Z</cp:lastPrinted>
  <dcterms:created xsi:type="dcterms:W3CDTF">2016-06-02T08:51:18Z</dcterms:created>
  <dcterms:modified xsi:type="dcterms:W3CDTF">2018-08-13T11:39:39Z</dcterms:modified>
</cp:coreProperties>
</file>