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Medfinansiering" sheetId="29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2" i="12" l="1"/>
  <c r="M2" i="18" l="1"/>
  <c r="C8" i="27" l="1"/>
  <c r="C9" i="27"/>
  <c r="E2" i="15" l="1"/>
  <c r="E3" i="16" l="1"/>
  <c r="F3" i="16"/>
  <c r="G3" i="16"/>
  <c r="F3" i="17" l="1"/>
  <c r="G3" i="17"/>
  <c r="E4" i="16" l="1"/>
  <c r="F4" i="16"/>
  <c r="G4" i="16"/>
  <c r="G3" i="24"/>
  <c r="K3" i="24" s="1"/>
  <c r="H3" i="24"/>
  <c r="I3" i="24"/>
  <c r="F3" i="24"/>
  <c r="B11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G6" i="16"/>
  <c r="J3" i="24"/>
  <c r="G5" i="16"/>
  <c r="J3" i="16" s="1"/>
  <c r="F5" i="16"/>
  <c r="I3" i="16" s="1"/>
  <c r="E5" i="16"/>
  <c r="F6" i="16"/>
  <c r="E6" i="16"/>
  <c r="M3" i="24" l="1"/>
  <c r="B9" i="12" s="1"/>
  <c r="B10" i="12" s="1"/>
  <c r="H3" i="16"/>
  <c r="H3" i="17"/>
  <c r="B4" i="12" s="1"/>
  <c r="I2" i="15"/>
  <c r="K2" i="15" s="1"/>
  <c r="B2" i="12" s="1"/>
  <c r="K3" i="16" l="1"/>
  <c r="B3" i="12" s="1"/>
  <c r="B5" i="12" s="1"/>
  <c r="B15" i="12" l="1"/>
  <c r="B17" i="12" s="1"/>
</calcChain>
</file>

<file path=xl/sharedStrings.xml><?xml version="1.0" encoding="utf-8"?>
<sst xmlns="http://schemas.openxmlformats.org/spreadsheetml/2006/main" count="119" uniqueCount="80">
  <si>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</si>
  <si>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</si>
  <si>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</si>
  <si>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</si>
  <si>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</si>
  <si>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</si>
  <si>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</si>
  <si>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</si>
  <si>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</si>
  <si>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</si>
  <si>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</si>
  <si>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</si>
  <si>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</si>
  <si>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</si>
  <si>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</si>
  <si>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</si>
  <si>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</si>
  <si>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</si>
  <si>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</si>
  <si>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</si>
  <si>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</si>
  <si>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</si>
  <si>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</si>
  <si>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>UV-anlæg</t>
  </si>
  <si>
    <t>Bekæmpelse af lugtgener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</si>
  <si>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</si>
  <si>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</si>
  <si>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</si>
  <si>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</si>
  <si>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</si>
  <si>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</si>
  <si>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</si>
  <si>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</si>
  <si>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</si>
  <si>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</si>
  <si>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</si>
  <si>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</si>
  <si>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</si>
  <si>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</si>
  <si>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</si>
  <si>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</si>
  <si>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</si>
  <si>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</si>
  <si>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</si>
  <si>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</si>
  <si>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</si>
  <si>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</si>
  <si>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</si>
  <si>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</si>
  <si>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</si>
  <si>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</si>
  <si>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</si>
  <si>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</si>
  <si>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</si>
  <si>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</si>
  <si>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</si>
  <si>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</si>
  <si>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</si>
  <si>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</si>
  <si>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</si>
  <si>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</si>
  <si>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</si>
  <si>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</si>
  <si>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</si>
  <si>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</si>
  <si>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</si>
  <si>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</si>
  <si>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</si>
  <si>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</si>
  <si>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</si>
  <si>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</si>
  <si>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</si>
  <si>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</si>
  <si>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</si>
  <si>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</si>
  <si>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</si>
  <si>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Abelones Plads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</si>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</sst>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64326927.079219997</v>
      </c>
      <c r="C2" t="s">
        <v>11</v>
      </c>
    </row>
    <row r="3" spans="1:3" s="2" customFormat="1" x14ac:dyDescent="0.25">
      <c r="A3" s="5" t="s">
        <v>8</v>
      </c>
      <c r="B3" s="36">
        <f>'Miljø- og servicemål'!K3</f>
        <v>716693.27593466663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241785.34959999999</v>
      </c>
      <c r="C4" t="s">
        <v>11</v>
      </c>
    </row>
    <row r="5" spans="1:3" s="26" customFormat="1" x14ac:dyDescent="0.25">
      <c r="A5" s="3" t="s">
        <v>12</v>
      </c>
      <c r="B5" s="48">
        <f>SUM(B2:B4)</f>
        <v>65285405.704754665</v>
      </c>
      <c r="C5" s="62" t="s">
        <v>11</v>
      </c>
    </row>
    <row r="6" spans="1:3" x14ac:dyDescent="0.25">
      <c r="A6" s="47" t="s">
        <v>0</v>
      </c>
      <c r="B6" s="38">
        <f>Investeringer!E3</f>
        <v>104421840.05266874</v>
      </c>
      <c r="C6" s="23" t="s">
        <v>11</v>
      </c>
    </row>
    <row r="7" spans="1:3" x14ac:dyDescent="0.25">
      <c r="A7" s="4" t="s">
        <v>1</v>
      </c>
      <c r="B7" s="35">
        <f>Investeringer!F3</f>
        <v>15131438.789035683</v>
      </c>
      <c r="C7" t="s">
        <v>11</v>
      </c>
    </row>
    <row r="8" spans="1:3" x14ac:dyDescent="0.25">
      <c r="A8" s="4" t="s">
        <v>2</v>
      </c>
      <c r="B8" s="35">
        <f>Investeringer!G3</f>
        <v>1433333.3333333335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812680</v>
      </c>
      <c r="C9" t="s">
        <v>11</v>
      </c>
    </row>
    <row r="10" spans="1:3" s="22" customFormat="1" x14ac:dyDescent="0.25">
      <c r="A10" s="3" t="s">
        <v>49</v>
      </c>
      <c r="B10" s="48">
        <f>SUM(B6:B9)</f>
        <v>121799292.17503774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13807520</v>
      </c>
      <c r="C11" t="s">
        <v>11</v>
      </c>
    </row>
    <row r="12" spans="1:3" s="22" customFormat="1" x14ac:dyDescent="0.25">
      <c r="A12" s="4" t="s">
        <v>51</v>
      </c>
      <c r="B12" s="35">
        <f>SUM(Medfinansiering!B:B)</f>
        <v>2486750</v>
      </c>
      <c r="C12" s="22" t="s">
        <v>11</v>
      </c>
    </row>
    <row r="13" spans="1:3" s="22" customFormat="1" x14ac:dyDescent="0.25">
      <c r="A13" s="3" t="s">
        <v>73</v>
      </c>
      <c r="B13" s="48">
        <f>SUM(B11:B12)</f>
        <v>16294270</v>
      </c>
      <c r="C13" s="62" t="s">
        <v>11</v>
      </c>
    </row>
    <row r="14" spans="1:3" x14ac:dyDescent="0.25">
      <c r="A14" s="1"/>
      <c r="B14" s="35"/>
    </row>
    <row r="15" spans="1:3" ht="15.75" thickBot="1" x14ac:dyDescent="0.3">
      <c r="A15" s="27" t="s">
        <v>62</v>
      </c>
      <c r="B15" s="37">
        <f>SUM(B5,B10,B13)</f>
        <v>203378967.87979239</v>
      </c>
      <c r="C15" s="27" t="s">
        <v>3</v>
      </c>
    </row>
    <row r="16" spans="1:3" ht="15.75" thickTop="1" x14ac:dyDescent="0.25"/>
    <row r="17" spans="1:3" ht="15.75" thickBot="1" x14ac:dyDescent="0.3">
      <c r="A17" s="27" t="s">
        <v>54</v>
      </c>
      <c r="B17" s="37">
        <f>B15*Pristalsregulering!C8*Pristalsregulering!C9</f>
        <v>205179225.62493265</v>
      </c>
      <c r="C17" s="27" t="s">
        <v>3</v>
      </c>
    </row>
    <row r="18" spans="1:3" ht="15.75" hidden="1" thickTop="1" x14ac:dyDescent="0.25">
      <c r="B18" s="61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63</v>
      </c>
      <c r="D1" s="59" t="s">
        <v>64</v>
      </c>
      <c r="E1" s="59" t="s">
        <v>55</v>
      </c>
      <c r="F1" s="52" t="s">
        <v>65</v>
      </c>
      <c r="G1" s="52" t="s">
        <v>74</v>
      </c>
      <c r="H1" s="52" t="s">
        <v>66</v>
      </c>
      <c r="I1" s="52" t="s">
        <v>50</v>
      </c>
      <c r="J1" s="11" t="s">
        <v>67</v>
      </c>
      <c r="K1" s="11" t="s">
        <v>68</v>
      </c>
    </row>
    <row r="2" spans="1:11" s="23" customFormat="1" ht="15.75" thickTop="1" x14ac:dyDescent="0.25">
      <c r="A2" s="28">
        <v>2015</v>
      </c>
      <c r="B2" s="49">
        <v>63046401</v>
      </c>
      <c r="C2" s="49">
        <v>0</v>
      </c>
      <c r="D2" s="49">
        <f>B2+C2</f>
        <v>63046401</v>
      </c>
      <c r="E2" s="50">
        <f>D2</f>
        <v>63046401</v>
      </c>
      <c r="F2" s="49">
        <v>66394148.764495663</v>
      </c>
      <c r="G2" s="49">
        <v>0</v>
      </c>
      <c r="H2" s="49">
        <f>F2-G2</f>
        <v>66394148.764495663</v>
      </c>
      <c r="I2" s="49">
        <f>AVERAGEIF(E2:E4,"&lt;&gt;0")</f>
        <v>64326927.079219997</v>
      </c>
      <c r="J2" s="49">
        <v>48402298.950104266</v>
      </c>
      <c r="K2" s="39">
        <f>IF(H2&gt;I2,IF(I2&gt;J2,I2,J2),H2)</f>
        <v>64326927.079219997</v>
      </c>
    </row>
    <row r="3" spans="1:11" s="23" customFormat="1" x14ac:dyDescent="0.25">
      <c r="A3" s="28">
        <v>2014</v>
      </c>
      <c r="B3" s="49">
        <v>66588855</v>
      </c>
      <c r="C3" s="49"/>
      <c r="D3" s="49">
        <f t="shared" ref="D3:D4" si="0">B3+C3</f>
        <v>66588855</v>
      </c>
      <c r="E3" s="50">
        <f>D3*Pristalsregulering!C7</f>
        <v>66642126.083999991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62307055</v>
      </c>
      <c r="C4" s="49"/>
      <c r="D4" s="49">
        <f t="shared" si="0"/>
        <v>62307055</v>
      </c>
      <c r="E4" s="50">
        <f>D4*Pristalsregulering!$C$6*Pristalsregulering!$C$7</f>
        <v>63292254.153659992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4" width="30.7109375" customWidth="1"/>
    <col min="5" max="5" width="30.7109375" style="55" customWidth="1"/>
    <col min="6" max="7" width="30.7109375" customWidth="1"/>
    <col min="8" max="8" width="30.7109375" style="55" customWidth="1"/>
    <col min="9" max="10" width="30.7109375" customWidth="1"/>
    <col min="11" max="11" width="30.7109375" style="55" customWidth="1"/>
    <col min="12" max="12" width="9.140625" hidden="1" customWidth="1"/>
    <col min="43" max="43" width="9.140625" hidden="1"/>
    <col min="59" max="59" width="9.140625" hidden="1"/>
    <col min="67" max="67" width="9.140625" hidden="1"/>
    <col min="98" max="98" width="9.140625" hidden="1"/>
    <col min="114" max="114" width="9.140625" hidden="1"/>
    <col min="137" max="137" width="9.140625" hidden="1"/>
    <col min="153" max="153" width="9.140625" hidden="1"/>
    <col min="169" max="169" width="9.140625" hidden="1"/>
    <col min="192" max="192" width="9.140625" hidden="1"/>
    <col min="208" max="208" width="9.140625" hidden="1"/>
    <col min="224" max="224" width="9.140625" hidden="1"/>
    <col min="231" max="231" width="9.140625" hidden="1"/>
    <col min="247" max="247" width="9.140625" hidden="1"/>
    <col min="263" max="263" width="9.140625" hidden="1"/>
    <col min="279" max="279" width="9.140625" hidden="1"/>
    <col min="286" max="286" width="9.140625" hidden="1"/>
    <col min="302" max="302" width="9.140625" hidden="1"/>
    <col min="318" max="318" width="9.140625" hidden="1"/>
    <col min="334" max="334" width="9.140625" hidden="1"/>
    <col min="342" max="16384" width="9.140625" hidden="1"/>
  </cols>
  <sheetData>
    <row r="1" spans="1:11" s="27" customFormat="1" ht="15.75" thickBot="1" x14ac:dyDescent="0.3">
      <c r="A1" s="9"/>
      <c r="B1" s="33" t="s">
        <v>77</v>
      </c>
      <c r="C1" s="33"/>
      <c r="D1" s="33"/>
      <c r="E1" s="65" t="s">
        <v>78</v>
      </c>
      <c r="F1" s="10"/>
      <c r="G1" s="10"/>
      <c r="H1" s="65" t="s">
        <v>79</v>
      </c>
      <c r="I1" s="10"/>
      <c r="J1" s="10"/>
      <c r="K1" s="65"/>
    </row>
    <row r="2" spans="1:11" ht="15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56" t="s">
        <v>22</v>
      </c>
      <c r="F2" s="34" t="s">
        <v>23</v>
      </c>
      <c r="G2" s="34" t="s">
        <v>24</v>
      </c>
      <c r="H2" s="56" t="s">
        <v>22</v>
      </c>
      <c r="I2" s="34" t="s">
        <v>23</v>
      </c>
      <c r="J2" s="34" t="s">
        <v>24</v>
      </c>
      <c r="K2" s="53" t="s">
        <v>25</v>
      </c>
    </row>
    <row r="3" spans="1:11" s="22" customFormat="1" x14ac:dyDescent="0.25">
      <c r="A3" s="28">
        <v>2016</v>
      </c>
      <c r="B3" s="74"/>
      <c r="C3" s="74"/>
      <c r="D3" s="74"/>
      <c r="E3" s="45">
        <f>B3</f>
        <v>0</v>
      </c>
      <c r="F3" s="35">
        <f t="shared" ref="F3" si="0">C3</f>
        <v>0</v>
      </c>
      <c r="G3" s="35">
        <f>D3</f>
        <v>0</v>
      </c>
      <c r="H3" s="45">
        <f>IF(E4=0,0,AVERAGEIF(E4:E6,"&lt;&gt;0"))+E3</f>
        <v>243448.51679999998</v>
      </c>
      <c r="I3" s="38">
        <f>IF(F4=0,0,AVERAGEIF(F4:F6,"&lt;&gt;0"))+F3</f>
        <v>230033.75913466664</v>
      </c>
      <c r="J3" s="38">
        <f>IF(G4=0,0,AVERAGEIF(G4:G6,"&lt;&gt;0"))+G3</f>
        <v>243211</v>
      </c>
      <c r="K3" s="57">
        <f>SUM(H3:J3)</f>
        <v>716693.27593466663</v>
      </c>
    </row>
    <row r="4" spans="1:11" x14ac:dyDescent="0.25">
      <c r="A4" s="28">
        <v>2015</v>
      </c>
      <c r="B4" s="35">
        <v>257922</v>
      </c>
      <c r="C4" s="35">
        <v>228767</v>
      </c>
      <c r="D4" s="35">
        <v>243211</v>
      </c>
      <c r="E4" s="45">
        <f>B4</f>
        <v>257922</v>
      </c>
      <c r="F4" s="35">
        <f>C4</f>
        <v>228767</v>
      </c>
      <c r="G4" s="35">
        <f>D4</f>
        <v>243211</v>
      </c>
      <c r="H4" s="45"/>
      <c r="I4" s="38"/>
      <c r="J4" s="38"/>
      <c r="K4" s="54"/>
    </row>
    <row r="5" spans="1:11" x14ac:dyDescent="0.25">
      <c r="A5" s="28">
        <v>2014</v>
      </c>
      <c r="B5" s="35">
        <v>228792</v>
      </c>
      <c r="C5" s="35">
        <v>228767</v>
      </c>
      <c r="D5" s="35"/>
      <c r="E5" s="45">
        <f>B5*Pristalsregulering!$C$7</f>
        <v>228975.03359999997</v>
      </c>
      <c r="F5" s="35">
        <f>C5*Pristalsregulering!$C$7</f>
        <v>228950.01359999998</v>
      </c>
      <c r="G5" s="35">
        <f>D5*Pristalsregulering!$C$7</f>
        <v>0</v>
      </c>
      <c r="H5" s="45"/>
      <c r="I5" s="35"/>
      <c r="J5" s="35"/>
      <c r="K5" s="45"/>
    </row>
    <row r="6" spans="1:11" x14ac:dyDescent="0.25">
      <c r="A6" s="28">
        <v>2013</v>
      </c>
      <c r="B6" s="35"/>
      <c r="C6" s="35">
        <v>228767</v>
      </c>
      <c r="D6" s="35"/>
      <c r="E6" s="45">
        <f>B6*Pristalsregulering!$C$7*Pristalsregulering!$C$6</f>
        <v>0</v>
      </c>
      <c r="F6" s="35">
        <f>C6*Pristalsregulering!$C$7*Pristalsregulering!$C$6</f>
        <v>232384.26380399996</v>
      </c>
      <c r="G6" s="35">
        <f>D6*Pristalsregulering!$C$7*Pristalsregulering!$C$6</f>
        <v>0</v>
      </c>
      <c r="H6" s="45"/>
      <c r="I6" s="35"/>
      <c r="J6" s="35"/>
      <c r="K6" s="45"/>
    </row>
    <row r="7" spans="1:11" hidden="1" x14ac:dyDescent="0.25"/>
    <row r="8" spans="1:11" hidden="1" x14ac:dyDescent="0.25"/>
    <row r="9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5" t="s">
        <v>26</v>
      </c>
      <c r="C1" s="76"/>
      <c r="D1" s="76"/>
      <c r="E1" s="77" t="s">
        <v>56</v>
      </c>
      <c r="F1" s="78"/>
      <c r="G1" s="79"/>
      <c r="H1" s="29"/>
    </row>
    <row r="2" spans="1:8" s="21" customFormat="1" ht="15.75" thickTop="1" x14ac:dyDescent="0.25">
      <c r="A2" s="19" t="s">
        <v>13</v>
      </c>
      <c r="B2" s="16" t="s">
        <v>27</v>
      </c>
      <c r="C2" s="20" t="s">
        <v>28</v>
      </c>
      <c r="D2" s="20" t="s">
        <v>29</v>
      </c>
      <c r="E2" s="16" t="s">
        <v>27</v>
      </c>
      <c r="F2" s="20" t="s">
        <v>28</v>
      </c>
      <c r="G2" s="46" t="s">
        <v>29</v>
      </c>
      <c r="H2" s="6" t="s">
        <v>31</v>
      </c>
    </row>
    <row r="3" spans="1:8" x14ac:dyDescent="0.25">
      <c r="A3" s="31">
        <v>2015</v>
      </c>
      <c r="B3" s="41">
        <v>14000</v>
      </c>
      <c r="C3" s="42">
        <v>304720</v>
      </c>
      <c r="D3" s="42">
        <v>0</v>
      </c>
      <c r="E3" s="41">
        <f>B3</f>
        <v>14000</v>
      </c>
      <c r="F3" s="42">
        <f t="shared" ref="F3:G3" si="0">C3</f>
        <v>304720</v>
      </c>
      <c r="G3" s="43">
        <f t="shared" si="0"/>
        <v>0</v>
      </c>
      <c r="H3" s="44">
        <f>IF(E3=0,0,AVERAGEIF(E3:E5,"&lt;&gt;0"))+IF(F3=0,0,AVERAGEIF(F3:F5,"&lt;&gt;0"))+IF(G3=0,0,AVERAGEIF(G3:G5,"&lt;&gt;0"))</f>
        <v>241785.34959999999</v>
      </c>
    </row>
    <row r="4" spans="1:8" x14ac:dyDescent="0.25">
      <c r="A4" s="31">
        <v>2014</v>
      </c>
      <c r="B4" s="41">
        <v>39000</v>
      </c>
      <c r="C4" s="42">
        <v>156800</v>
      </c>
      <c r="D4" s="42">
        <v>0</v>
      </c>
      <c r="E4" s="41">
        <f>B4*Pristalsregulering!$C$7</f>
        <v>39031.199999999997</v>
      </c>
      <c r="F4" s="42">
        <f>C4*Pristalsregulering!$C$7</f>
        <v>156925.43999999997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57000</v>
      </c>
      <c r="C5" s="42">
        <v>150400</v>
      </c>
      <c r="D5" s="42">
        <v>0</v>
      </c>
      <c r="E5" s="41">
        <f>B5*Pristalsregulering!$C$7*Pristalsregulering!$C$6</f>
        <v>57901.283999999992</v>
      </c>
      <c r="F5" s="42">
        <f>C5*Pristalsregulering!$C$7*Pristalsregulering!$C$6</f>
        <v>152778.12479999996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78" t="s">
        <v>71</v>
      </c>
      <c r="C1" s="78"/>
      <c r="D1" s="79"/>
      <c r="E1" s="80" t="s">
        <v>72</v>
      </c>
      <c r="F1" s="80"/>
      <c r="G1" s="80"/>
    </row>
    <row r="2" spans="1:7" s="22" customFormat="1" ht="15.75" thickTop="1" x14ac:dyDescent="0.25">
      <c r="A2" s="71" t="s">
        <v>13</v>
      </c>
      <c r="B2" s="23" t="s">
        <v>69</v>
      </c>
      <c r="C2" s="23" t="s">
        <v>1</v>
      </c>
      <c r="D2" s="28" t="s">
        <v>70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8">
        <v>95914337.574330196</v>
      </c>
      <c r="C3" s="38">
        <v>14748192.657333335</v>
      </c>
      <c r="D3" s="40">
        <v>1433333.3333333335</v>
      </c>
      <c r="E3" s="35">
        <f>B3*Pristalsregulering!C2*Pristalsregulering!C3*Pristalsregulering!C4*Pristalsregulering!C5*Pristalsregulering!C6*Pristalsregulering!C7</f>
        <v>104421840.05266874</v>
      </c>
      <c r="F3" s="35">
        <v>15131438.789035683</v>
      </c>
      <c r="G3" s="35">
        <f>D3</f>
        <v>1433333.3333333335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5" t="s">
        <v>42</v>
      </c>
      <c r="C1" s="76"/>
      <c r="D1" s="76"/>
      <c r="E1" s="76"/>
      <c r="F1" s="77" t="s">
        <v>57</v>
      </c>
      <c r="G1" s="78"/>
      <c r="H1" s="78"/>
      <c r="I1" s="78"/>
      <c r="J1" s="81" t="s">
        <v>31</v>
      </c>
      <c r="K1" s="80"/>
      <c r="L1" s="82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1" t="s">
        <v>46</v>
      </c>
      <c r="F2" s="7" t="s">
        <v>43</v>
      </c>
      <c r="G2" s="7" t="s">
        <v>44</v>
      </c>
      <c r="H2" s="7" t="s">
        <v>45</v>
      </c>
      <c r="I2" s="51" t="s">
        <v>46</v>
      </c>
      <c r="J2" s="20" t="s">
        <v>47</v>
      </c>
      <c r="K2" s="20" t="s">
        <v>44</v>
      </c>
      <c r="L2" s="15" t="s">
        <v>75</v>
      </c>
      <c r="M2" s="6" t="s">
        <v>30</v>
      </c>
      <c r="N2" s="32"/>
    </row>
    <row r="3" spans="1:14" x14ac:dyDescent="0.25">
      <c r="A3" s="28">
        <v>2015</v>
      </c>
      <c r="B3" s="45">
        <v>0</v>
      </c>
      <c r="C3" s="38">
        <v>812680</v>
      </c>
      <c r="D3" s="38">
        <v>0</v>
      </c>
      <c r="E3" s="40">
        <v>0</v>
      </c>
      <c r="F3" s="38">
        <f>B3</f>
        <v>0</v>
      </c>
      <c r="G3" s="38">
        <f>C3</f>
        <v>812680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812680</v>
      </c>
      <c r="L3" s="43">
        <f>AVERAGE(H3:H5)+AVERAGE(I3:I5)</f>
        <v>0</v>
      </c>
      <c r="M3" s="44">
        <f>SUM(J3:L3)</f>
        <v>812680</v>
      </c>
      <c r="N3" s="23"/>
    </row>
    <row r="4" spans="1:14" x14ac:dyDescent="0.25">
      <c r="A4" s="28">
        <v>2014</v>
      </c>
      <c r="B4" s="45">
        <v>0</v>
      </c>
      <c r="C4" s="38">
        <v>14127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14138.301599999999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17546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17823.437351999997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32</v>
      </c>
      <c r="C1" s="68" t="s">
        <v>33</v>
      </c>
      <c r="D1" s="68" t="s">
        <v>34</v>
      </c>
      <c r="E1" s="68" t="s">
        <v>35</v>
      </c>
      <c r="F1" s="68" t="s">
        <v>36</v>
      </c>
      <c r="G1" s="68" t="s">
        <v>37</v>
      </c>
      <c r="H1" s="68" t="s">
        <v>38</v>
      </c>
      <c r="I1" s="68" t="s">
        <v>39</v>
      </c>
      <c r="J1" s="68" t="s">
        <v>40</v>
      </c>
      <c r="K1" s="68" t="s">
        <v>58</v>
      </c>
      <c r="L1" s="69" t="s">
        <v>41</v>
      </c>
      <c r="M1" s="14" t="s">
        <v>30</v>
      </c>
    </row>
    <row r="2" spans="1:13" ht="15.75" thickTop="1" x14ac:dyDescent="0.25">
      <c r="A2" s="31">
        <v>2015</v>
      </c>
      <c r="B2" s="42">
        <v>32523</v>
      </c>
      <c r="C2" s="42">
        <v>189980</v>
      </c>
      <c r="D2" s="42">
        <v>180046</v>
      </c>
      <c r="E2" s="42">
        <v>694171</v>
      </c>
      <c r="F2" s="42">
        <v>9092249</v>
      </c>
      <c r="G2" s="42">
        <v>0</v>
      </c>
      <c r="H2" s="42">
        <v>3618551</v>
      </c>
      <c r="I2" s="42">
        <v>0</v>
      </c>
      <c r="J2" s="42"/>
      <c r="K2" s="42"/>
      <c r="L2" s="43">
        <v>0</v>
      </c>
      <c r="M2" s="44">
        <f>SUM(B2:L2)</f>
        <v>13807520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5" bestFit="1" customWidth="1"/>
    <col min="3" max="16384" width="9.140625" hidden="1"/>
  </cols>
  <sheetData>
    <row r="1" spans="1:2" x14ac:dyDescent="0.25">
      <c r="A1" s="63" t="s">
        <v>59</v>
      </c>
      <c r="B1" s="64" t="s">
        <v>60</v>
      </c>
    </row>
    <row r="2" spans="1:2" x14ac:dyDescent="0.25">
      <c r="A2" s="23" t="s">
        <v>76</v>
      </c>
      <c r="B2" s="35">
        <v>2486750</v>
      </c>
    </row>
    <row r="3" spans="1:2" hidden="1" x14ac:dyDescent="0.25"/>
    <row r="4" spans="1:2" hidden="1" x14ac:dyDescent="0.25"/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C6BD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61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52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53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2016-11-11T16:27:23Z</dcterms:modified>
</cp:coreProperties>
</file>