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6" i="16"/>
  <c r="J3" i="24"/>
  <c r="C5" i="16"/>
  <c r="D3" i="16" l="1"/>
  <c r="M3" i="24"/>
  <c r="B9" i="12" s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<sst xmlns="http://schemas.openxmlformats.org/spreadsheetml/2006/main" count="108" uniqueCount="74">
  <si>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</si>
  <si>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</si>
  <si>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</si>
  <si>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</si>
  <si>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</si>
  <si>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</si>
  <si>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</si>
  <si>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</si>
  <si>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</si>
  <si>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</si>
  <si>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</si>
  <si>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</si>
  <si>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</si>
  <si>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</si>
  <si>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</si>
  <si>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</si>
  <si>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</si>
  <si>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</si>
  <si>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</si>
  <si>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</si>
  <si>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</si>
  <si>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</si>
  <si>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 xml:space="preserve">Rottefælder/bekæmpelse 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</si>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</sst>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40846555.883820035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720000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192881.91959999999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41759437.803420037</v>
      </c>
      <c r="C5" s="62" t="s">
        <v>11</v>
      </c>
    </row>
    <row r="6" spans="1:3" x14ac:dyDescent="0.25">
      <c r="A6" s="47" t="s">
        <v>0</v>
      </c>
      <c r="B6" s="38">
        <f>Investeringer!E3</f>
        <v>69025572.424402729</v>
      </c>
      <c r="C6" s="23" t="s">
        <v>11</v>
      </c>
    </row>
    <row r="7" spans="1:3" x14ac:dyDescent="0.25">
      <c r="A7" s="4" t="s">
        <v>1</v>
      </c>
      <c r="B7" s="35">
        <f>Investeringer!F3</f>
        <v>8189953.2636982556</v>
      </c>
      <c r="C7" t="s">
        <v>11</v>
      </c>
    </row>
    <row r="8" spans="1:3" x14ac:dyDescent="0.25">
      <c r="A8" s="4" t="s">
        <v>2</v>
      </c>
      <c r="B8" s="35">
        <f>Investeringer!G3</f>
        <v>886216.66666666674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543592.528544</v>
      </c>
      <c r="C9" t="s">
        <v>11</v>
      </c>
    </row>
    <row r="10" spans="1:3" s="22" customFormat="1" x14ac:dyDescent="0.25">
      <c r="A10" s="3" t="s">
        <v>47</v>
      </c>
      <c r="B10" s="48">
        <f>SUM(B6:B9)</f>
        <v>78645334.883311644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3479072.56</v>
      </c>
      <c r="C11" t="s">
        <v>11</v>
      </c>
    </row>
    <row r="12" spans="1:3" s="22" customFormat="1" x14ac:dyDescent="0.25">
      <c r="A12" s="3" t="s">
        <v>68</v>
      </c>
      <c r="B12" s="48">
        <f>SUM(B11:B11)</f>
        <v>3479072.56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123883845.24673168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124980432.83505598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69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40970027.049999997</v>
      </c>
      <c r="C2" s="49">
        <v>0</v>
      </c>
      <c r="D2" s="49">
        <f>B2+C2</f>
        <v>40970027.049999997</v>
      </c>
      <c r="E2" s="50">
        <f>D2</f>
        <v>40970027.049999997</v>
      </c>
      <c r="F2" s="49">
        <v>40846555.883820035</v>
      </c>
      <c r="G2" s="49">
        <v>0</v>
      </c>
      <c r="H2" s="49">
        <f>F2-G2</f>
        <v>40846555.883820035</v>
      </c>
      <c r="I2" s="49">
        <f>AVERAGEIF(E2:E4,"&lt;&gt;0")</f>
        <v>43225298.978177331</v>
      </c>
      <c r="J2" s="49">
        <v>39263864.599825405</v>
      </c>
      <c r="K2" s="39">
        <f>IF(H2&gt;I2,IF(I2&gt;J2,I2,J2),H2)</f>
        <v>40846555.883820035</v>
      </c>
    </row>
    <row r="3" spans="1:11" s="23" customFormat="1" x14ac:dyDescent="0.25">
      <c r="A3" s="28">
        <v>2014</v>
      </c>
      <c r="B3" s="49">
        <v>43378416.979999997</v>
      </c>
      <c r="C3" s="49"/>
      <c r="D3" s="49">
        <f t="shared" ref="D3:D4" si="0">B3+C3</f>
        <v>43378416.979999997</v>
      </c>
      <c r="E3" s="50">
        <f>D3*Pristalsregulering!C7</f>
        <v>43413119.713583991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44587729</v>
      </c>
      <c r="C4" s="49"/>
      <c r="D4" s="49">
        <f t="shared" si="0"/>
        <v>44587729</v>
      </c>
      <c r="E4" s="50">
        <f>D4*Pristalsregulering!$C$6*Pristalsregulering!$C$7</f>
        <v>45292750.170947991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84" customWidth="1"/>
    <col min="5" max="5" width="30.7109375" style="55" customWidth="1"/>
    <col min="6" max="6" width="9.140625" hidden="1" customWidth="1"/>
    <col min="57" max="57" width="9.140625" hidden="1"/>
    <col min="118" max="118" width="9.140625" hidden="1"/>
    <col min="169" max="169" width="9.140625" hidden="1"/>
    <col min="230" max="230" width="9.140625" hidden="1"/>
    <col min="281" max="281" width="9.140625" hidden="1"/>
    <col min="291" max="291" width="9.140625" hidden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63" t="s">
        <v>72</v>
      </c>
      <c r="D1" s="81" t="s">
        <v>73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82" t="s">
        <v>22</v>
      </c>
      <c r="E2" s="53" t="s">
        <v>23</v>
      </c>
    </row>
    <row r="3" spans="1:5" s="22" customFormat="1" x14ac:dyDescent="0.25">
      <c r="A3" s="28">
        <v>2016</v>
      </c>
      <c r="B3" s="72">
        <v>720000</v>
      </c>
      <c r="C3" s="45">
        <f>B3</f>
        <v>720000</v>
      </c>
      <c r="D3" s="83">
        <f>IF(C4=0,0,AVERAGEIF(C4:C6,"&lt;&gt;0"))+C3</f>
        <v>720000</v>
      </c>
      <c r="E3" s="57">
        <f>SUM(D3:D3)</f>
        <v>720000</v>
      </c>
    </row>
    <row r="4" spans="1:5" x14ac:dyDescent="0.25">
      <c r="A4" s="28">
        <v>2015</v>
      </c>
      <c r="B4" s="35"/>
      <c r="C4" s="45">
        <f>B4</f>
        <v>0</v>
      </c>
      <c r="D4" s="83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83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83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18500</v>
      </c>
      <c r="C3" s="42">
        <v>207040</v>
      </c>
      <c r="D3" s="42">
        <v>0</v>
      </c>
      <c r="E3" s="41">
        <f>B3</f>
        <v>18500</v>
      </c>
      <c r="F3" s="42">
        <f t="shared" ref="F3:G3" si="0">C3</f>
        <v>207040</v>
      </c>
      <c r="G3" s="43">
        <f t="shared" si="0"/>
        <v>0</v>
      </c>
      <c r="H3" s="44">
        <f>IF(E3=0,0,AVERAGEIF(E3:E5,"&lt;&gt;0"))+IF(F3=0,0,AVERAGEIF(F3:F5,"&lt;&gt;0"))+IF(G3=0,0,AVERAGEIF(G3:G5,"&lt;&gt;0"))</f>
        <v>192881.91959999999</v>
      </c>
    </row>
    <row r="4" spans="1:8" x14ac:dyDescent="0.25">
      <c r="A4" s="31">
        <v>2014</v>
      </c>
      <c r="B4" s="41">
        <v>18500</v>
      </c>
      <c r="C4" s="42">
        <v>156800</v>
      </c>
      <c r="D4" s="42">
        <v>0</v>
      </c>
      <c r="E4" s="41">
        <f>B4*Pristalsregulering!$C$7</f>
        <v>18514.8</v>
      </c>
      <c r="F4" s="42">
        <f>C4*Pristalsregulering!$C$7</f>
        <v>156925.43999999997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24500</v>
      </c>
      <c r="C5" s="42">
        <v>150400</v>
      </c>
      <c r="D5" s="42">
        <v>0</v>
      </c>
      <c r="E5" s="41">
        <f>B5*Pristalsregulering!$C$7*Pristalsregulering!$C$6</f>
        <v>24887.393999999997</v>
      </c>
      <c r="F5" s="42">
        <f>C5*Pristalsregulering!$C$7*Pristalsregulering!$C$6</f>
        <v>152778.12479999996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66</v>
      </c>
      <c r="C1" s="76"/>
      <c r="D1" s="77"/>
      <c r="E1" s="78" t="s">
        <v>67</v>
      </c>
      <c r="F1" s="78"/>
      <c r="G1" s="78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65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63401890.365427807</v>
      </c>
      <c r="C3" s="38">
        <v>8061677.6620000005</v>
      </c>
      <c r="D3" s="40">
        <v>886216.66666666674</v>
      </c>
      <c r="E3" s="35">
        <f>B3*Pristalsregulering!C2*Pristalsregulering!C3*Pristalsregulering!C4*Pristalsregulering!C5*Pristalsregulering!C6*Pristalsregulering!C7</f>
        <v>69025572.424402729</v>
      </c>
      <c r="F3" s="35">
        <v>8189953.2636982556</v>
      </c>
      <c r="G3" s="35">
        <f>D3</f>
        <v>886216.66666666674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537335.81999999995</v>
      </c>
      <c r="D3" s="38">
        <v>2400</v>
      </c>
      <c r="E3" s="40">
        <v>0</v>
      </c>
      <c r="F3" s="38">
        <f>B3</f>
        <v>0</v>
      </c>
      <c r="G3" s="38">
        <f>C3</f>
        <v>537335.81999999995</v>
      </c>
      <c r="H3" s="38">
        <f>D3</f>
        <v>2400</v>
      </c>
      <c r="I3" s="40">
        <f>E3</f>
        <v>0</v>
      </c>
      <c r="J3" s="42">
        <f>AVERAGE(F3:F5)</f>
        <v>0</v>
      </c>
      <c r="K3" s="42">
        <f>G3</f>
        <v>537335.81999999995</v>
      </c>
      <c r="L3" s="43">
        <f>AVERAGE(H3:H5)+AVERAGE(I3:I5)</f>
        <v>6256.7085440000001</v>
      </c>
      <c r="M3" s="44">
        <f>SUM(J3:L3)</f>
        <v>543592.528544</v>
      </c>
      <c r="N3" s="23"/>
    </row>
    <row r="4" spans="1:14" x14ac:dyDescent="0.25">
      <c r="A4" s="28">
        <v>2014</v>
      </c>
      <c r="B4" s="45">
        <v>0</v>
      </c>
      <c r="C4" s="38">
        <v>227514</v>
      </c>
      <c r="D4" s="38">
        <v>16357.04</v>
      </c>
      <c r="E4" s="40">
        <v>0</v>
      </c>
      <c r="F4" s="38">
        <f>IF(B4="","",B4*Pristalsregulering!$C$7)</f>
        <v>0</v>
      </c>
      <c r="G4" s="38">
        <f>IF(C4="","",C4*Pristalsregulering!$C$7)</f>
        <v>227696.01119999998</v>
      </c>
      <c r="H4" s="38">
        <f>IF(D4="","",D4*Pristalsregulering!$C$7)</f>
        <v>16370.125631999999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1182732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1201433.3583839999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32522.74</v>
      </c>
      <c r="C2" s="42">
        <v>0</v>
      </c>
      <c r="D2" s="42">
        <v>290166.82</v>
      </c>
      <c r="E2" s="42">
        <v>1237000</v>
      </c>
      <c r="F2" s="42">
        <v>0</v>
      </c>
      <c r="G2" s="42">
        <v>0</v>
      </c>
      <c r="H2" s="42">
        <v>1919383</v>
      </c>
      <c r="I2" s="42">
        <v>0</v>
      </c>
      <c r="J2" s="42"/>
      <c r="K2" s="42"/>
      <c r="L2" s="43">
        <v>0</v>
      </c>
      <c r="M2" s="44">
        <f>SUM(B2:L2)</f>
        <v>3479072.56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2016-11-11T16:27:26Z</dcterms:modified>
</cp:coreProperties>
</file>