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885" yWindow="525" windowWidth="13230" windowHeight="125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48" i="11" l="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9" i="11"/>
  <c r="F10" i="11"/>
  <c r="G13" i="10"/>
  <c r="E15" i="2" s="1"/>
  <c r="G15" i="2" s="1"/>
  <c r="G12" i="9"/>
  <c r="G14" i="9" s="1"/>
  <c r="G9" i="9"/>
  <c r="G11" i="9" s="1"/>
  <c r="G12" i="7"/>
  <c r="E9" i="2" s="1"/>
  <c r="E10" i="2"/>
  <c r="F50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<sst xmlns="http://schemas.openxmlformats.org/spreadsheetml/2006/main" count="283" uniqueCount="151">
  <si>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</si>
  <si>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</si>
  <si>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</si>
  <si>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</si>
  <si>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</si>
  <si>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</si>
  <si>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</si>
  <si>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</si>
  <si>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</si>
  <si>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</si>
  <si>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</si>
  <si>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</si>
  <si>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</si>
  <si>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</si>
  <si>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</si>
  <si>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</si>
  <si>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</si>
  <si>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</si>
  <si>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</si>
  <si>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</si>
  <si>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</si>
  <si>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</si>
  <si>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</si>
  <si>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</si>
  <si>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</si>
  <si>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</si>
  <si>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</si>
  <si>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</si>
  <si>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</si>
  <si>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</si>
  <si>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</si>
  <si>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</si>
  <si>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</si>
  <si>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</si>
  <si>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</si>
  <si>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</si>
  <si>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</si>
  <si>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</si>
  <si>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</si>
  <si>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</si>
  <si>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</si>
  <si>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</si>
  <si>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</si>
  <si>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</si>
  <si>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</si>
  <si>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</si>
  <si>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</si>
  <si>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</si>
  <si>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</si>
  <si>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</si>
  <si>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</si>
  <si>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</si>
  <si>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</si>
  <si>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</si>
  <si>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</si>
  <si>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</si>
  <si>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</si>
  <si>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</si>
  <si>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</si>
  <si>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</si>
  <si>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</si>
  <si>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</si>
  <si>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</si>
  <si>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</si>
  <si>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</si>
  <si>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</si>
  <si>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</si>
  <si>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</si>
  <si>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</si>
  <si>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</si>
  <si>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</si>
  <si>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</si>
  <si>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</si>
  <si>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</si>
  <si>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</si>
  <si>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</si>
  <si>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</si>
  <si>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</si>
  <si>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</si>
  <si>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</si>
  <si>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</si>
  <si>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</si>
  <si>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</si>
  <si>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</si>
  <si>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</si>
  <si>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</si>
  <si>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</si>
  <si>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</si>
  <si>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</si>
  <si>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</si>
  <si>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</si>
  <si>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</si>
  <si>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</si>
  <si>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</si>
  <si>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</si>
  <si>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</si>
  <si>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</si>
  <si>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</si>
  <si>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</si>
  <si>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</si>
  <si>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</si>
  <si>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</si>
  <si>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</si>
  <si>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</si>
  <si>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</si>
  <si>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Jordbassin Klasse A</t>
  </si>
  <si>
    <t>Indløb-/udløbsarrangement</t>
  </si>
  <si>
    <t>Installationer "ingen eller faste riste" (mindre end 7 m2)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</si>
  <si>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</si>
  <si>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</si>
  <si>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</si>
  <si>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</si>
  <si>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</si>
  <si>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</si>
  <si>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</si>
  <si>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</si>
  <si>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</si>
  <si>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Køretøjer, små lastvogne (&lt; 3.500 kg.)</t>
  </si>
  <si>
    <t>IT</t>
  </si>
  <si>
    <t>Administrationbygninger</t>
  </si>
  <si>
    <t>Administrationsbygning, Mek/el</t>
  </si>
  <si>
    <t>Beluftningstanke, Mek/EL</t>
  </si>
  <si>
    <t>Beluftningstanke, SRO</t>
  </si>
  <si>
    <t>Forafvanding, slam, SRO</t>
  </si>
  <si>
    <t>Forklaring, Mek/EL</t>
  </si>
  <si>
    <t>Indløb med riste, SRO</t>
  </si>
  <si>
    <t>Rådnetanke, slam, Konstruktioner</t>
  </si>
  <si>
    <t>Rådnetanke, slam, Mek/EL</t>
  </si>
  <si>
    <t>Rådnetanke, slam,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</si>
  <si>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</si>
  <si>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</si>
  <si>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</si>
  <si>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Slutdisponering, slam - højteknologisk (slamtørring og -forbrænding), SRO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</si>
  <si>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</si>
  <si>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</si>
  <si>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</si>
  <si>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</si>
  <si>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</si>
  <si>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</si>
  <si>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</si>
  <si>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</si>
  <si>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</si>
  <si>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Brønde</t>
  </si>
  <si>
    <t>Stik</t>
  </si>
  <si>
    <t>Gasdisponering,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</si>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</sst>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57031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148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103</v>
      </c>
      <c r="C8" s="63"/>
      <c r="D8" s="63"/>
      <c r="E8" s="63"/>
      <c r="F8" s="63"/>
      <c r="G8" s="63"/>
      <c r="H8" s="64"/>
      <c r="I8" s="2"/>
    </row>
    <row r="9" spans="1:9" ht="30" customHeight="1" x14ac:dyDescent="0.25">
      <c r="A9" s="2"/>
      <c r="B9" s="49" t="s">
        <v>28</v>
      </c>
      <c r="C9" s="50"/>
      <c r="D9" s="51"/>
      <c r="E9" s="9">
        <f>'Fane 3. Grundlag'!G12</f>
        <v>266629312.54990068</v>
      </c>
      <c r="F9" s="10" t="s">
        <v>4</v>
      </c>
      <c r="G9" s="11"/>
      <c r="H9" s="12"/>
      <c r="I9" s="2"/>
    </row>
    <row r="10" spans="1:9" x14ac:dyDescent="0.25">
      <c r="A10" s="2"/>
      <c r="B10" s="58" t="s">
        <v>91</v>
      </c>
      <c r="C10" s="53"/>
      <c r="D10" s="54"/>
      <c r="E10" s="13">
        <f>'Fane 3. Grundlag'!G11</f>
        <v>14021113.288028339</v>
      </c>
      <c r="F10" s="10" t="s">
        <v>4</v>
      </c>
      <c r="G10" s="14"/>
      <c r="H10" s="15"/>
      <c r="I10" s="2"/>
    </row>
    <row r="11" spans="1:9" x14ac:dyDescent="0.25">
      <c r="A11" s="2"/>
      <c r="B11" s="52" t="s">
        <v>22</v>
      </c>
      <c r="C11" s="53"/>
      <c r="D11" s="54"/>
      <c r="E11" s="13">
        <f>'Fane 4. Individuelt eff.krav'!G13</f>
        <v>135735.43058224622</v>
      </c>
      <c r="F11" s="10" t="s">
        <v>4</v>
      </c>
      <c r="G11" s="16"/>
      <c r="H11" s="15"/>
      <c r="I11" s="2"/>
    </row>
    <row r="12" spans="1:9" x14ac:dyDescent="0.25">
      <c r="A12" s="2"/>
      <c r="B12" s="52" t="s">
        <v>23</v>
      </c>
      <c r="C12" s="53"/>
      <c r="D12" s="54"/>
      <c r="E12" s="13">
        <f>'Fane 5. Generelt eff.krav'!G15</f>
        <v>3246636.7054223204</v>
      </c>
      <c r="F12" s="10" t="s">
        <v>4</v>
      </c>
      <c r="G12" s="17"/>
      <c r="H12" s="18"/>
      <c r="I12" s="2"/>
    </row>
    <row r="13" spans="1:9" x14ac:dyDescent="0.25">
      <c r="A13" s="2"/>
      <c r="B13" s="59" t="s">
        <v>37</v>
      </c>
      <c r="C13" s="60"/>
      <c r="D13" s="61"/>
      <c r="E13" s="19">
        <f>$E$9-$E$11-$E$12</f>
        <v>263246940.41389611</v>
      </c>
      <c r="F13" s="20" t="s">
        <v>4</v>
      </c>
      <c r="G13" s="19">
        <f>E13</f>
        <v>263246940.41389611</v>
      </c>
      <c r="H13" s="20" t="s">
        <v>4</v>
      </c>
      <c r="I13" s="2"/>
    </row>
    <row r="14" spans="1:9" x14ac:dyDescent="0.25">
      <c r="A14" s="2"/>
      <c r="B14" s="62" t="s">
        <v>29</v>
      </c>
      <c r="C14" s="63"/>
      <c r="D14" s="63"/>
      <c r="E14" s="63"/>
      <c r="F14" s="63"/>
      <c r="G14" s="63"/>
      <c r="H14" s="64"/>
      <c r="I14" s="2"/>
    </row>
    <row r="15" spans="1:9" x14ac:dyDescent="0.25">
      <c r="A15" s="2"/>
      <c r="B15" s="55" t="s">
        <v>102</v>
      </c>
      <c r="C15" s="56"/>
      <c r="D15" s="57"/>
      <c r="E15" s="19">
        <f>'Fane 6. Hist. over el. underdæk'!G13</f>
        <v>3992872.5</v>
      </c>
      <c r="F15" s="20" t="s">
        <v>4</v>
      </c>
      <c r="G15" s="19">
        <f>E15</f>
        <v>3992872.5</v>
      </c>
      <c r="H15" s="20" t="s">
        <v>4</v>
      </c>
      <c r="I15" s="2"/>
    </row>
    <row r="16" spans="1:9" x14ac:dyDescent="0.25">
      <c r="A16" s="2"/>
      <c r="B16" s="62" t="s">
        <v>25</v>
      </c>
      <c r="C16" s="63"/>
      <c r="D16" s="63"/>
      <c r="E16" s="63"/>
      <c r="F16" s="63"/>
      <c r="G16" s="63"/>
      <c r="H16" s="64"/>
      <c r="I16" s="2"/>
    </row>
    <row r="17" spans="1:9" x14ac:dyDescent="0.25">
      <c r="A17" s="2"/>
      <c r="B17" s="49" t="s">
        <v>32</v>
      </c>
      <c r="C17" s="50"/>
      <c r="D17" s="51"/>
      <c r="E17" s="13">
        <f>'Fane 8. Korrektion af PL2015'!G11</f>
        <v>8248942</v>
      </c>
      <c r="F17" s="10" t="s">
        <v>4</v>
      </c>
      <c r="G17" s="21"/>
      <c r="H17" s="12"/>
      <c r="I17" s="2"/>
    </row>
    <row r="18" spans="1:9" x14ac:dyDescent="0.25">
      <c r="A18" s="2"/>
      <c r="B18" s="49" t="s">
        <v>33</v>
      </c>
      <c r="C18" s="50"/>
      <c r="D18" s="51"/>
      <c r="E18" s="13">
        <f>'Fane 8. Korrektion af PL2015'!G17</f>
        <v>-666268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9" t="s">
        <v>92</v>
      </c>
      <c r="C19" s="50"/>
      <c r="D19" s="51"/>
      <c r="E19" s="13">
        <f>'Fane 8. Korrektion af PL2015'!G23</f>
        <v>124889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49" t="s">
        <v>34</v>
      </c>
      <c r="C20" s="50"/>
      <c r="D20" s="51"/>
      <c r="E20" s="13">
        <f>'Fane 8. Korrektion af PL2015'!G30</f>
        <v>1069689.1007999983</v>
      </c>
      <c r="F20" s="10" t="s">
        <v>4</v>
      </c>
      <c r="G20" s="17"/>
      <c r="H20" s="18"/>
      <c r="I20" s="2"/>
    </row>
    <row r="21" spans="1:9" x14ac:dyDescent="0.25">
      <c r="A21" s="2"/>
      <c r="B21" s="55" t="s">
        <v>35</v>
      </c>
      <c r="C21" s="56"/>
      <c r="D21" s="57"/>
      <c r="E21" s="19">
        <f>SUM(E17:E20)</f>
        <v>8777252.1007999983</v>
      </c>
      <c r="F21" s="20" t="s">
        <v>4</v>
      </c>
      <c r="G21" s="19">
        <f>E21</f>
        <v>8777252.1007999983</v>
      </c>
      <c r="H21" s="20" t="s">
        <v>4</v>
      </c>
      <c r="I21" s="2"/>
    </row>
    <row r="22" spans="1:9" x14ac:dyDescent="0.25">
      <c r="A22" s="2"/>
      <c r="B22" s="62" t="s">
        <v>30</v>
      </c>
      <c r="C22" s="63"/>
      <c r="D22" s="63"/>
      <c r="E22" s="63"/>
      <c r="F22" s="63"/>
      <c r="G22" s="63"/>
      <c r="H22" s="64"/>
      <c r="I22" s="2"/>
    </row>
    <row r="23" spans="1:9" x14ac:dyDescent="0.25">
      <c r="A23" s="2"/>
      <c r="B23" s="55" t="s">
        <v>31</v>
      </c>
      <c r="C23" s="56"/>
      <c r="D23" s="57"/>
      <c r="E23" s="19">
        <f>'Fane 9. Kontrol af PL2015'!G36</f>
        <v>-10895972</v>
      </c>
      <c r="F23" s="20" t="s">
        <v>4</v>
      </c>
      <c r="G23" s="19">
        <f>E23</f>
        <v>-10895972</v>
      </c>
      <c r="H23" s="20" t="s">
        <v>4</v>
      </c>
      <c r="I23" s="2"/>
    </row>
    <row r="24" spans="1:9" x14ac:dyDescent="0.25">
      <c r="A24" s="2"/>
      <c r="B24" s="62" t="s">
        <v>36</v>
      </c>
      <c r="C24" s="63"/>
      <c r="D24" s="63"/>
      <c r="E24" s="63"/>
      <c r="F24" s="64"/>
      <c r="G24" s="22">
        <f>G13+G15+G21+G23</f>
        <v>265121093.01469612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9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38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93</v>
      </c>
      <c r="C9" s="53"/>
      <c r="D9" s="53"/>
      <c r="E9" s="53"/>
      <c r="F9" s="54"/>
      <c r="G9" s="13">
        <v>86963494.691677257</v>
      </c>
      <c r="H9" s="24" t="s">
        <v>4</v>
      </c>
      <c r="I9" s="2"/>
    </row>
    <row r="10" spans="1:9" x14ac:dyDescent="0.25">
      <c r="A10" s="2"/>
      <c r="B10" s="52" t="s">
        <v>94</v>
      </c>
      <c r="C10" s="53"/>
      <c r="D10" s="53"/>
      <c r="E10" s="53"/>
      <c r="F10" s="54"/>
      <c r="G10" s="13">
        <v>165644704.57019508</v>
      </c>
      <c r="H10" s="24" t="s">
        <v>4</v>
      </c>
      <c r="I10" s="2"/>
    </row>
    <row r="11" spans="1:9" x14ac:dyDescent="0.25">
      <c r="A11" s="2"/>
      <c r="B11" s="52" t="s">
        <v>95</v>
      </c>
      <c r="C11" s="53"/>
      <c r="D11" s="53"/>
      <c r="E11" s="53"/>
      <c r="F11" s="54"/>
      <c r="G11" s="13">
        <v>14021113.288028339</v>
      </c>
      <c r="H11" s="24" t="s">
        <v>4</v>
      </c>
      <c r="I11" s="2"/>
    </row>
    <row r="12" spans="1:9" x14ac:dyDescent="0.25">
      <c r="A12" s="2"/>
      <c r="B12" s="62" t="s">
        <v>38</v>
      </c>
      <c r="C12" s="63"/>
      <c r="D12" s="63"/>
      <c r="E12" s="63"/>
      <c r="F12" s="64"/>
      <c r="G12" s="22">
        <f>SUM(G9:G11)</f>
        <v>266629312.54990068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24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22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97</v>
      </c>
      <c r="C9" s="53"/>
      <c r="D9" s="53"/>
      <c r="E9" s="53"/>
      <c r="F9" s="54"/>
      <c r="G9" s="13">
        <f>'Fane 3. Grundlag'!G12-'Fane 3. Grundlag'!G11</f>
        <v>252608199.26187235</v>
      </c>
      <c r="H9" s="24" t="s">
        <v>4</v>
      </c>
      <c r="I9" s="2"/>
    </row>
    <row r="10" spans="1:9" x14ac:dyDescent="0.25">
      <c r="A10" s="2"/>
      <c r="B10" s="52" t="s">
        <v>149</v>
      </c>
      <c r="C10" s="53"/>
      <c r="D10" s="53"/>
      <c r="E10" s="53"/>
      <c r="F10" s="54"/>
      <c r="G10" s="13">
        <v>809864.84825161914</v>
      </c>
      <c r="H10" s="24" t="s">
        <v>4</v>
      </c>
      <c r="I10" s="2"/>
    </row>
    <row r="11" spans="1:9" x14ac:dyDescent="0.25">
      <c r="A11" s="2"/>
      <c r="B11" s="52" t="s">
        <v>150</v>
      </c>
      <c r="C11" s="53"/>
      <c r="D11" s="53"/>
      <c r="E11" s="53"/>
      <c r="F11" s="54"/>
      <c r="G11" s="13">
        <f>$G$9-$G$10</f>
        <v>251798334.41362074</v>
      </c>
      <c r="H11" s="24" t="s">
        <v>4</v>
      </c>
      <c r="I11" s="2"/>
    </row>
    <row r="12" spans="1:9" x14ac:dyDescent="0.25">
      <c r="A12" s="2"/>
      <c r="B12" s="52" t="s">
        <v>65</v>
      </c>
      <c r="C12" s="53"/>
      <c r="D12" s="53"/>
      <c r="E12" s="53"/>
      <c r="F12" s="54"/>
      <c r="G12" s="65">
        <v>5.3906405258137308E-2</v>
      </c>
      <c r="H12" s="24" t="s">
        <v>66</v>
      </c>
      <c r="I12" s="2"/>
    </row>
    <row r="13" spans="1:9" x14ac:dyDescent="0.25">
      <c r="A13" s="2"/>
      <c r="B13" s="62" t="s">
        <v>22</v>
      </c>
      <c r="C13" s="63"/>
      <c r="D13" s="63"/>
      <c r="E13" s="63"/>
      <c r="F13" s="64"/>
      <c r="G13" s="22">
        <f>$G$11*$G$12/100</f>
        <v>135735.43058224622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8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99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86963494.691677257</v>
      </c>
      <c r="H9" s="24" t="s">
        <v>4</v>
      </c>
      <c r="I9" s="2"/>
    </row>
    <row r="10" spans="1:9" x14ac:dyDescent="0.25">
      <c r="A10" s="2"/>
      <c r="B10" s="52" t="s">
        <v>23</v>
      </c>
      <c r="C10" s="53"/>
      <c r="D10" s="53"/>
      <c r="E10" s="53"/>
      <c r="F10" s="54"/>
      <c r="G10" s="69">
        <f>2</f>
        <v>2</v>
      </c>
      <c r="H10" s="24" t="s">
        <v>66</v>
      </c>
      <c r="I10" s="2"/>
    </row>
    <row r="11" spans="1:9" x14ac:dyDescent="0.25">
      <c r="A11" s="2"/>
      <c r="B11" s="59" t="s">
        <v>67</v>
      </c>
      <c r="C11" s="60"/>
      <c r="D11" s="60"/>
      <c r="E11" s="60"/>
      <c r="F11" s="61"/>
      <c r="G11" s="19">
        <f>$G$9*$G$10/100</f>
        <v>1739269.893833545</v>
      </c>
      <c r="H11" s="70" t="s">
        <v>4</v>
      </c>
      <c r="I11" s="2"/>
    </row>
    <row r="12" spans="1:9" x14ac:dyDescent="0.25">
      <c r="A12" s="2"/>
      <c r="B12" s="52" t="s">
        <v>94</v>
      </c>
      <c r="C12" s="53"/>
      <c r="D12" s="53"/>
      <c r="E12" s="53"/>
      <c r="F12" s="54"/>
      <c r="G12" s="13">
        <f>'Fane 3. Grundlag'!G10</f>
        <v>165644704.57019508</v>
      </c>
      <c r="H12" s="24" t="s">
        <v>4</v>
      </c>
      <c r="I12" s="2"/>
    </row>
    <row r="13" spans="1:9" x14ac:dyDescent="0.25">
      <c r="A13" s="2"/>
      <c r="B13" s="52" t="s">
        <v>23</v>
      </c>
      <c r="C13" s="53"/>
      <c r="D13" s="53"/>
      <c r="E13" s="53"/>
      <c r="F13" s="54"/>
      <c r="G13" s="71">
        <f>0.91</f>
        <v>0.91</v>
      </c>
      <c r="H13" s="24" t="s">
        <v>66</v>
      </c>
      <c r="I13" s="2"/>
    </row>
    <row r="14" spans="1:9" x14ac:dyDescent="0.25">
      <c r="A14" s="2"/>
      <c r="B14" s="59" t="s">
        <v>68</v>
      </c>
      <c r="C14" s="60"/>
      <c r="D14" s="60"/>
      <c r="E14" s="60"/>
      <c r="F14" s="61"/>
      <c r="G14" s="19">
        <f>$G$12*$G$13/100</f>
        <v>1507366.8115887751</v>
      </c>
      <c r="H14" s="70" t="s">
        <v>4</v>
      </c>
      <c r="I14" s="2"/>
    </row>
    <row r="15" spans="1:9" x14ac:dyDescent="0.25">
      <c r="A15" s="2"/>
      <c r="B15" s="62" t="s">
        <v>98</v>
      </c>
      <c r="C15" s="63"/>
      <c r="D15" s="63"/>
      <c r="E15" s="63"/>
      <c r="F15" s="64"/>
      <c r="G15" s="22">
        <f>G11+G14</f>
        <v>3246636.7054223204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48" t="s">
        <v>100</v>
      </c>
      <c r="C3" s="48"/>
      <c r="D3" s="48"/>
      <c r="E3" s="48"/>
      <c r="F3" s="48"/>
      <c r="G3" s="48"/>
      <c r="H3" s="48"/>
      <c r="I3" s="2"/>
    </row>
    <row r="4" spans="1:9" ht="15" customHeight="1" x14ac:dyDescent="0.25">
      <c r="A4" s="2"/>
      <c r="B4" s="48"/>
      <c r="C4" s="48"/>
      <c r="D4" s="48"/>
      <c r="E4" s="48"/>
      <c r="F4" s="48"/>
      <c r="G4" s="48"/>
      <c r="H4" s="4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101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2" t="s">
        <v>70</v>
      </c>
      <c r="C9" s="53"/>
      <c r="D9" s="53"/>
      <c r="E9" s="53"/>
      <c r="F9" s="54"/>
      <c r="G9" s="13">
        <v>43378850</v>
      </c>
      <c r="H9" s="24" t="s">
        <v>4</v>
      </c>
      <c r="I9" s="2"/>
    </row>
    <row r="10" spans="1:9" x14ac:dyDescent="0.25">
      <c r="A10" s="2"/>
      <c r="B10" s="52" t="s">
        <v>71</v>
      </c>
      <c r="C10" s="53"/>
      <c r="D10" s="53"/>
      <c r="E10" s="53"/>
      <c r="F10" s="54"/>
      <c r="G10" s="13">
        <v>27407360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15971490</v>
      </c>
      <c r="H11" s="76" t="s">
        <v>4</v>
      </c>
      <c r="I11" s="2"/>
    </row>
    <row r="12" spans="1:9" x14ac:dyDescent="0.25">
      <c r="A12" s="2"/>
      <c r="B12" s="52" t="s">
        <v>72</v>
      </c>
      <c r="C12" s="53"/>
      <c r="D12" s="53"/>
      <c r="E12" s="53"/>
      <c r="F12" s="54"/>
      <c r="G12" s="13">
        <v>4</v>
      </c>
      <c r="H12" s="24" t="s">
        <v>4</v>
      </c>
      <c r="I12" s="2"/>
    </row>
    <row r="13" spans="1:9" x14ac:dyDescent="0.25">
      <c r="A13" s="2"/>
      <c r="B13" s="62" t="s">
        <v>69</v>
      </c>
      <c r="C13" s="63"/>
      <c r="D13" s="63"/>
      <c r="E13" s="63"/>
      <c r="F13" s="64"/>
      <c r="G13" s="22">
        <f>G11/G12</f>
        <v>3992872.5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48" t="s">
        <v>27</v>
      </c>
      <c r="C3" s="48"/>
      <c r="D3" s="48"/>
      <c r="E3" s="48"/>
      <c r="F3" s="48"/>
      <c r="G3" s="48"/>
      <c r="H3" s="2"/>
    </row>
    <row r="4" spans="1:8" ht="15" customHeight="1" x14ac:dyDescent="0.25">
      <c r="A4" s="2"/>
      <c r="B4" s="48"/>
      <c r="C4" s="48"/>
      <c r="D4" s="48"/>
      <c r="E4" s="48"/>
      <c r="F4" s="48"/>
      <c r="G4" s="48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62" t="s">
        <v>5</v>
      </c>
      <c r="C8" s="63"/>
      <c r="D8" s="63"/>
      <c r="E8" s="63"/>
      <c r="F8" s="63"/>
      <c r="G8" s="64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50</v>
      </c>
      <c r="E10" s="13">
        <v>2066186.75</v>
      </c>
      <c r="F10" s="13">
        <f>E10/D10</f>
        <v>41323.735000000001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75</v>
      </c>
      <c r="E11" s="13">
        <v>27582</v>
      </c>
      <c r="F11" s="13">
        <f t="shared" ref="F11:F49" si="0">E11/D11</f>
        <v>367.76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20</v>
      </c>
      <c r="E12" s="13">
        <v>888949.98</v>
      </c>
      <c r="F12" s="13">
        <f t="shared" si="0"/>
        <v>44447.498999999996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50</v>
      </c>
      <c r="E13" s="13">
        <v>1250256.4099999999</v>
      </c>
      <c r="F13" s="13">
        <f t="shared" si="0"/>
        <v>25005.128199999999</v>
      </c>
      <c r="G13" s="24" t="s">
        <v>4</v>
      </c>
      <c r="H13" s="2"/>
    </row>
    <row r="14" spans="1:8" x14ac:dyDescent="0.25">
      <c r="A14" s="2"/>
      <c r="B14" s="79" t="s">
        <v>109</v>
      </c>
      <c r="C14" s="80">
        <v>2015</v>
      </c>
      <c r="D14" s="80">
        <v>20</v>
      </c>
      <c r="E14" s="13">
        <v>954644.24</v>
      </c>
      <c r="F14" s="13">
        <f t="shared" si="0"/>
        <v>47732.212</v>
      </c>
      <c r="G14" s="24" t="s">
        <v>4</v>
      </c>
      <c r="H14" s="2"/>
    </row>
    <row r="15" spans="1:8" x14ac:dyDescent="0.25">
      <c r="A15" s="2"/>
      <c r="B15" s="79" t="s">
        <v>110</v>
      </c>
      <c r="C15" s="80">
        <v>2015</v>
      </c>
      <c r="D15" s="80">
        <v>10</v>
      </c>
      <c r="E15" s="13">
        <v>118687.33</v>
      </c>
      <c r="F15" s="13">
        <f t="shared" si="0"/>
        <v>11868.733</v>
      </c>
      <c r="G15" s="24" t="s">
        <v>4</v>
      </c>
      <c r="H15" s="2"/>
    </row>
    <row r="16" spans="1:8" x14ac:dyDescent="0.25">
      <c r="A16" s="2"/>
      <c r="B16" s="79" t="s">
        <v>111</v>
      </c>
      <c r="C16" s="80">
        <v>2015</v>
      </c>
      <c r="D16" s="80">
        <v>50</v>
      </c>
      <c r="E16" s="13">
        <v>1947708.4</v>
      </c>
      <c r="F16" s="13">
        <f t="shared" si="0"/>
        <v>38954.167999999998</v>
      </c>
      <c r="G16" s="24" t="s">
        <v>4</v>
      </c>
      <c r="H16" s="2"/>
    </row>
    <row r="17" spans="1:8" x14ac:dyDescent="0.25">
      <c r="A17" s="2"/>
      <c r="B17" s="79" t="s">
        <v>112</v>
      </c>
      <c r="C17" s="80">
        <v>2015</v>
      </c>
      <c r="D17" s="80">
        <v>20</v>
      </c>
      <c r="E17" s="13">
        <v>760543.32</v>
      </c>
      <c r="F17" s="13">
        <f t="shared" si="0"/>
        <v>38027.165999999997</v>
      </c>
      <c r="G17" s="24" t="s">
        <v>4</v>
      </c>
      <c r="H17" s="2"/>
    </row>
    <row r="18" spans="1:8" x14ac:dyDescent="0.25">
      <c r="A18" s="2"/>
      <c r="B18" s="79" t="s">
        <v>113</v>
      </c>
      <c r="C18" s="80">
        <v>2015</v>
      </c>
      <c r="D18" s="80">
        <v>10</v>
      </c>
      <c r="E18" s="13">
        <v>45734.13</v>
      </c>
      <c r="F18" s="13">
        <f t="shared" si="0"/>
        <v>4573.4129999999996</v>
      </c>
      <c r="G18" s="24" t="s">
        <v>4</v>
      </c>
      <c r="H18" s="2"/>
    </row>
    <row r="19" spans="1:8" x14ac:dyDescent="0.25">
      <c r="A19" s="2"/>
      <c r="B19" s="79" t="s">
        <v>114</v>
      </c>
      <c r="C19" s="80">
        <v>2015</v>
      </c>
      <c r="D19" s="80">
        <v>50</v>
      </c>
      <c r="E19" s="13">
        <v>8561718.1999999993</v>
      </c>
      <c r="F19" s="13">
        <f t="shared" si="0"/>
        <v>171234.36399999997</v>
      </c>
      <c r="G19" s="24" t="s">
        <v>4</v>
      </c>
      <c r="H19" s="2"/>
    </row>
    <row r="20" spans="1:8" x14ac:dyDescent="0.25">
      <c r="A20" s="2"/>
      <c r="B20" s="79" t="s">
        <v>115</v>
      </c>
      <c r="C20" s="80">
        <v>2015</v>
      </c>
      <c r="D20" s="80">
        <v>20</v>
      </c>
      <c r="E20" s="13">
        <v>1710798.93</v>
      </c>
      <c r="F20" s="13">
        <f t="shared" si="0"/>
        <v>85539.946499999991</v>
      </c>
      <c r="G20" s="24" t="s">
        <v>4</v>
      </c>
      <c r="H20" s="2"/>
    </row>
    <row r="21" spans="1:8" x14ac:dyDescent="0.25">
      <c r="A21" s="2"/>
      <c r="B21" s="79" t="s">
        <v>116</v>
      </c>
      <c r="C21" s="80">
        <v>2015</v>
      </c>
      <c r="D21" s="80">
        <v>10</v>
      </c>
      <c r="E21" s="13">
        <v>76796.679999999993</v>
      </c>
      <c r="F21" s="13">
        <f t="shared" si="0"/>
        <v>7679.6679999999997</v>
      </c>
      <c r="G21" s="24" t="s">
        <v>4</v>
      </c>
      <c r="H21" s="2"/>
    </row>
    <row r="22" spans="1:8" x14ac:dyDescent="0.25">
      <c r="A22" s="2"/>
      <c r="B22" s="79" t="s">
        <v>117</v>
      </c>
      <c r="C22" s="80">
        <v>2015</v>
      </c>
      <c r="D22" s="80">
        <v>5</v>
      </c>
      <c r="E22" s="13">
        <v>567659.30000000005</v>
      </c>
      <c r="F22" s="13">
        <f t="shared" si="0"/>
        <v>113531.86000000002</v>
      </c>
      <c r="G22" s="24" t="s">
        <v>4</v>
      </c>
      <c r="H22" s="2"/>
    </row>
    <row r="23" spans="1:8" x14ac:dyDescent="0.25">
      <c r="A23" s="2"/>
      <c r="B23" s="79" t="s">
        <v>118</v>
      </c>
      <c r="C23" s="80">
        <v>2015</v>
      </c>
      <c r="D23" s="80">
        <v>5</v>
      </c>
      <c r="E23" s="13">
        <v>246709</v>
      </c>
      <c r="F23" s="13">
        <f t="shared" si="0"/>
        <v>49341.8</v>
      </c>
      <c r="G23" s="24" t="s">
        <v>4</v>
      </c>
      <c r="H23" s="2"/>
    </row>
    <row r="24" spans="1:8" x14ac:dyDescent="0.25">
      <c r="A24" s="2"/>
      <c r="B24" s="79" t="s">
        <v>119</v>
      </c>
      <c r="C24" s="80">
        <v>2015</v>
      </c>
      <c r="D24" s="80">
        <v>75</v>
      </c>
      <c r="E24" s="13">
        <v>987520.75</v>
      </c>
      <c r="F24" s="13">
        <f t="shared" si="0"/>
        <v>13166.943333333333</v>
      </c>
      <c r="G24" s="24" t="s">
        <v>4</v>
      </c>
      <c r="H24" s="2"/>
    </row>
    <row r="25" spans="1:8" x14ac:dyDescent="0.25">
      <c r="A25" s="2"/>
      <c r="B25" s="79" t="s">
        <v>120</v>
      </c>
      <c r="C25" s="80">
        <v>2015</v>
      </c>
      <c r="D25" s="80">
        <v>20</v>
      </c>
      <c r="E25" s="13">
        <v>124931.13</v>
      </c>
      <c r="F25" s="13">
        <f t="shared" si="0"/>
        <v>6246.5565000000006</v>
      </c>
      <c r="G25" s="24" t="s">
        <v>4</v>
      </c>
      <c r="H25" s="2"/>
    </row>
    <row r="26" spans="1:8" x14ac:dyDescent="0.25">
      <c r="A26" s="2"/>
      <c r="B26" s="79" t="s">
        <v>121</v>
      </c>
      <c r="C26" s="80">
        <v>2015</v>
      </c>
      <c r="D26" s="80">
        <v>20</v>
      </c>
      <c r="E26" s="13">
        <v>3489719.01</v>
      </c>
      <c r="F26" s="13">
        <f t="shared" si="0"/>
        <v>174485.95049999998</v>
      </c>
      <c r="G26" s="24" t="s">
        <v>4</v>
      </c>
      <c r="H26" s="2"/>
    </row>
    <row r="27" spans="1:8" x14ac:dyDescent="0.25">
      <c r="A27" s="2"/>
      <c r="B27" s="79" t="s">
        <v>122</v>
      </c>
      <c r="C27" s="80">
        <v>2015</v>
      </c>
      <c r="D27" s="80">
        <v>10</v>
      </c>
      <c r="E27" s="13">
        <v>52646.080000000002</v>
      </c>
      <c r="F27" s="13">
        <f t="shared" si="0"/>
        <v>5264.6080000000002</v>
      </c>
      <c r="G27" s="24" t="s">
        <v>4</v>
      </c>
      <c r="H27" s="2"/>
    </row>
    <row r="28" spans="1:8" x14ac:dyDescent="0.25">
      <c r="A28" s="2"/>
      <c r="B28" s="79" t="s">
        <v>123</v>
      </c>
      <c r="C28" s="80">
        <v>2015</v>
      </c>
      <c r="D28" s="80">
        <v>10</v>
      </c>
      <c r="E28" s="13">
        <v>298513.15000000002</v>
      </c>
      <c r="F28" s="13">
        <f t="shared" si="0"/>
        <v>29851.315000000002</v>
      </c>
      <c r="G28" s="24" t="s">
        <v>4</v>
      </c>
      <c r="H28" s="2"/>
    </row>
    <row r="29" spans="1:8" x14ac:dyDescent="0.25">
      <c r="A29" s="2"/>
      <c r="B29" s="79" t="s">
        <v>124</v>
      </c>
      <c r="C29" s="80">
        <v>2015</v>
      </c>
      <c r="D29" s="80">
        <v>20</v>
      </c>
      <c r="E29" s="13">
        <v>1635834.7</v>
      </c>
      <c r="F29" s="13">
        <f t="shared" si="0"/>
        <v>81791.735000000001</v>
      </c>
      <c r="G29" s="24" t="s">
        <v>4</v>
      </c>
      <c r="H29" s="2"/>
    </row>
    <row r="30" spans="1:8" x14ac:dyDescent="0.25">
      <c r="A30" s="2"/>
      <c r="B30" s="79" t="s">
        <v>125</v>
      </c>
      <c r="C30" s="80">
        <v>2015</v>
      </c>
      <c r="D30" s="80">
        <v>10</v>
      </c>
      <c r="E30" s="13">
        <v>205622.12</v>
      </c>
      <c r="F30" s="13">
        <f t="shared" si="0"/>
        <v>20562.212</v>
      </c>
      <c r="G30" s="24" t="s">
        <v>4</v>
      </c>
      <c r="H30" s="2"/>
    </row>
    <row r="31" spans="1:8" x14ac:dyDescent="0.25">
      <c r="A31" s="2"/>
      <c r="B31" s="79" t="s">
        <v>126</v>
      </c>
      <c r="C31" s="80">
        <v>2015</v>
      </c>
      <c r="D31" s="80">
        <v>60</v>
      </c>
      <c r="E31" s="13">
        <v>18115102.859999999</v>
      </c>
      <c r="F31" s="13">
        <f t="shared" si="0"/>
        <v>301918.38099999999</v>
      </c>
      <c r="G31" s="24" t="s">
        <v>4</v>
      </c>
      <c r="H31" s="2"/>
    </row>
    <row r="32" spans="1:8" x14ac:dyDescent="0.25">
      <c r="A32" s="2"/>
      <c r="B32" s="79" t="s">
        <v>127</v>
      </c>
      <c r="C32" s="80">
        <v>2015</v>
      </c>
      <c r="D32" s="80">
        <v>20</v>
      </c>
      <c r="E32" s="13">
        <v>18612945.370000001</v>
      </c>
      <c r="F32" s="13">
        <f t="shared" si="0"/>
        <v>930647.26850000001</v>
      </c>
      <c r="G32" s="24" t="s">
        <v>4</v>
      </c>
      <c r="H32" s="2"/>
    </row>
    <row r="33" spans="1:8" x14ac:dyDescent="0.25">
      <c r="A33" s="2"/>
      <c r="B33" s="79" t="s">
        <v>128</v>
      </c>
      <c r="C33" s="80">
        <v>2015</v>
      </c>
      <c r="D33" s="80">
        <v>10</v>
      </c>
      <c r="E33" s="13">
        <v>1052444.56</v>
      </c>
      <c r="F33" s="13">
        <f t="shared" si="0"/>
        <v>105244.45600000001</v>
      </c>
      <c r="G33" s="24" t="s">
        <v>4</v>
      </c>
      <c r="H33" s="2"/>
    </row>
    <row r="34" spans="1:8" x14ac:dyDescent="0.25">
      <c r="A34" s="2"/>
      <c r="B34" s="79" t="s">
        <v>129</v>
      </c>
      <c r="C34" s="80">
        <v>2015</v>
      </c>
      <c r="D34" s="80">
        <v>60</v>
      </c>
      <c r="E34" s="13">
        <v>3261317.65</v>
      </c>
      <c r="F34" s="13">
        <f t="shared" si="0"/>
        <v>54355.294166666667</v>
      </c>
      <c r="G34" s="24" t="s">
        <v>4</v>
      </c>
      <c r="H34" s="2"/>
    </row>
    <row r="35" spans="1:8" x14ac:dyDescent="0.25">
      <c r="A35" s="2"/>
      <c r="B35" s="79" t="s">
        <v>130</v>
      </c>
      <c r="C35" s="80">
        <v>2015</v>
      </c>
      <c r="D35" s="80">
        <v>20</v>
      </c>
      <c r="E35" s="13">
        <v>2853594.77</v>
      </c>
      <c r="F35" s="13">
        <f t="shared" si="0"/>
        <v>142679.73850000001</v>
      </c>
      <c r="G35" s="24" t="s">
        <v>4</v>
      </c>
      <c r="H35" s="2"/>
    </row>
    <row r="36" spans="1:8" x14ac:dyDescent="0.25">
      <c r="A36" s="2"/>
      <c r="B36" s="79" t="s">
        <v>131</v>
      </c>
      <c r="C36" s="80">
        <v>2015</v>
      </c>
      <c r="D36" s="80">
        <v>10</v>
      </c>
      <c r="E36" s="13">
        <v>2365529.0499999998</v>
      </c>
      <c r="F36" s="13">
        <f t="shared" si="0"/>
        <v>236552.90499999997</v>
      </c>
      <c r="G36" s="24" t="s">
        <v>4</v>
      </c>
      <c r="H36" s="2"/>
    </row>
    <row r="37" spans="1:8" x14ac:dyDescent="0.25">
      <c r="A37" s="2"/>
      <c r="B37" s="79" t="s">
        <v>132</v>
      </c>
      <c r="C37" s="80">
        <v>2015</v>
      </c>
      <c r="D37" s="80">
        <v>10</v>
      </c>
      <c r="E37" s="13">
        <v>1663303.16</v>
      </c>
      <c r="F37" s="13">
        <f t="shared" si="0"/>
        <v>166330.31599999999</v>
      </c>
      <c r="G37" s="24" t="s">
        <v>4</v>
      </c>
      <c r="H37" s="2"/>
    </row>
    <row r="38" spans="1:8" x14ac:dyDescent="0.25">
      <c r="A38" s="2"/>
      <c r="B38" s="79" t="s">
        <v>133</v>
      </c>
      <c r="C38" s="80">
        <v>2015</v>
      </c>
      <c r="D38" s="80">
        <v>75</v>
      </c>
      <c r="E38" s="13">
        <v>19086877.239999998</v>
      </c>
      <c r="F38" s="13">
        <f t="shared" si="0"/>
        <v>254491.69653333331</v>
      </c>
      <c r="G38" s="24" t="s">
        <v>4</v>
      </c>
      <c r="H38" s="2"/>
    </row>
    <row r="39" spans="1:8" x14ac:dyDescent="0.25">
      <c r="A39" s="2"/>
      <c r="B39" s="79" t="s">
        <v>134</v>
      </c>
      <c r="C39" s="80">
        <v>2015</v>
      </c>
      <c r="D39" s="80">
        <v>75</v>
      </c>
      <c r="E39" s="13">
        <v>35733929.890000001</v>
      </c>
      <c r="F39" s="13">
        <f t="shared" si="0"/>
        <v>476452.39853333333</v>
      </c>
      <c r="G39" s="24" t="s">
        <v>4</v>
      </c>
      <c r="H39" s="2"/>
    </row>
    <row r="40" spans="1:8" x14ac:dyDescent="0.25">
      <c r="A40" s="2"/>
      <c r="B40" s="79" t="s">
        <v>135</v>
      </c>
      <c r="C40" s="80">
        <v>2015</v>
      </c>
      <c r="D40" s="80">
        <v>75</v>
      </c>
      <c r="E40" s="13">
        <v>3770986.87</v>
      </c>
      <c r="F40" s="13">
        <f t="shared" si="0"/>
        <v>50279.824933333337</v>
      </c>
      <c r="G40" s="24" t="s">
        <v>4</v>
      </c>
      <c r="H40" s="2"/>
    </row>
    <row r="41" spans="1:8" x14ac:dyDescent="0.25">
      <c r="A41" s="2"/>
      <c r="B41" s="79" t="s">
        <v>136</v>
      </c>
      <c r="C41" s="80">
        <v>2015</v>
      </c>
      <c r="D41" s="80">
        <v>75</v>
      </c>
      <c r="E41" s="13">
        <v>503043.43</v>
      </c>
      <c r="F41" s="13">
        <f t="shared" si="0"/>
        <v>6707.2457333333332</v>
      </c>
      <c r="G41" s="24" t="s">
        <v>4</v>
      </c>
      <c r="H41" s="2"/>
    </row>
    <row r="42" spans="1:8" x14ac:dyDescent="0.25">
      <c r="A42" s="2"/>
      <c r="B42" s="79" t="s">
        <v>137</v>
      </c>
      <c r="C42" s="80">
        <v>2015</v>
      </c>
      <c r="D42" s="80">
        <v>75</v>
      </c>
      <c r="E42" s="13">
        <v>8030096.1600000001</v>
      </c>
      <c r="F42" s="13">
        <f t="shared" si="0"/>
        <v>107067.9488</v>
      </c>
      <c r="G42" s="24" t="s">
        <v>4</v>
      </c>
      <c r="H42" s="2"/>
    </row>
    <row r="43" spans="1:8" x14ac:dyDescent="0.25">
      <c r="A43" s="2"/>
      <c r="B43" s="79" t="s">
        <v>138</v>
      </c>
      <c r="C43" s="80">
        <v>2015</v>
      </c>
      <c r="D43" s="80">
        <v>50</v>
      </c>
      <c r="E43" s="13">
        <v>557668.61</v>
      </c>
      <c r="F43" s="13">
        <f t="shared" si="0"/>
        <v>11153.3722</v>
      </c>
      <c r="G43" s="24" t="s">
        <v>4</v>
      </c>
      <c r="H43" s="2"/>
    </row>
    <row r="44" spans="1:8" x14ac:dyDescent="0.25">
      <c r="A44" s="2"/>
      <c r="B44" s="79" t="s">
        <v>139</v>
      </c>
      <c r="C44" s="80">
        <v>2015</v>
      </c>
      <c r="D44" s="80">
        <v>50</v>
      </c>
      <c r="E44" s="13">
        <v>6497859.25</v>
      </c>
      <c r="F44" s="13">
        <f t="shared" si="0"/>
        <v>129957.185</v>
      </c>
      <c r="G44" s="24" t="s">
        <v>4</v>
      </c>
      <c r="H44" s="2"/>
    </row>
    <row r="45" spans="1:8" x14ac:dyDescent="0.25">
      <c r="A45" s="2"/>
      <c r="B45" s="79" t="s">
        <v>140</v>
      </c>
      <c r="C45" s="80">
        <v>2015</v>
      </c>
      <c r="D45" s="80">
        <v>50</v>
      </c>
      <c r="E45" s="13">
        <v>48277.91</v>
      </c>
      <c r="F45" s="13">
        <f t="shared" si="0"/>
        <v>965.55820000000006</v>
      </c>
      <c r="G45" s="24" t="s">
        <v>4</v>
      </c>
      <c r="H45" s="2"/>
    </row>
    <row r="46" spans="1:8" x14ac:dyDescent="0.25">
      <c r="A46" s="2"/>
      <c r="B46" s="79" t="s">
        <v>141</v>
      </c>
      <c r="C46" s="80">
        <v>2015</v>
      </c>
      <c r="D46" s="80">
        <v>50</v>
      </c>
      <c r="E46" s="13">
        <v>2046101.5</v>
      </c>
      <c r="F46" s="13">
        <f t="shared" si="0"/>
        <v>40922.03</v>
      </c>
      <c r="G46" s="24" t="s">
        <v>4</v>
      </c>
      <c r="H46" s="2"/>
    </row>
    <row r="47" spans="1:8" x14ac:dyDescent="0.25">
      <c r="A47" s="2"/>
      <c r="B47" s="79" t="s">
        <v>142</v>
      </c>
      <c r="C47" s="80">
        <v>2015</v>
      </c>
      <c r="D47" s="80">
        <v>75</v>
      </c>
      <c r="E47" s="13">
        <v>14284800.23</v>
      </c>
      <c r="F47" s="13">
        <f t="shared" si="0"/>
        <v>190464.00306666669</v>
      </c>
      <c r="G47" s="24" t="s">
        <v>4</v>
      </c>
      <c r="H47" s="2"/>
    </row>
    <row r="48" spans="1:8" x14ac:dyDescent="0.25">
      <c r="A48" s="2"/>
      <c r="B48" s="79" t="s">
        <v>143</v>
      </c>
      <c r="C48" s="80">
        <v>2015</v>
      </c>
      <c r="D48" s="80">
        <v>75</v>
      </c>
      <c r="E48" s="13">
        <v>8643950.7899999991</v>
      </c>
      <c r="F48" s="13">
        <f t="shared" si="0"/>
        <v>115252.67719999999</v>
      </c>
      <c r="G48" s="24" t="s">
        <v>4</v>
      </c>
      <c r="H48" s="2"/>
    </row>
    <row r="49" spans="1:8" x14ac:dyDescent="0.25">
      <c r="A49" s="2"/>
      <c r="B49" s="79" t="s">
        <v>144</v>
      </c>
      <c r="C49" s="80">
        <v>2015</v>
      </c>
      <c r="D49" s="80">
        <v>10</v>
      </c>
      <c r="E49" s="13">
        <v>64274.78</v>
      </c>
      <c r="F49" s="13">
        <f t="shared" si="0"/>
        <v>6427.4780000000001</v>
      </c>
      <c r="G49" s="24" t="s">
        <v>4</v>
      </c>
      <c r="H49" s="2"/>
    </row>
    <row r="50" spans="1:8" x14ac:dyDescent="0.25">
      <c r="A50" s="2"/>
      <c r="B50" s="62" t="s">
        <v>145</v>
      </c>
      <c r="C50" s="63"/>
      <c r="D50" s="63"/>
      <c r="E50" s="64"/>
      <c r="F50" s="22">
        <f>SUM(F10:F49)</f>
        <v>4338866.5503999991</v>
      </c>
      <c r="G50" s="23" t="s">
        <v>4</v>
      </c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  <row r="81" spans="1:8" x14ac:dyDescent="0.25">
      <c r="A81" s="8"/>
      <c r="B81" s="8"/>
      <c r="C81" s="8"/>
      <c r="D81" s="8"/>
      <c r="E81" s="8"/>
      <c r="F81" s="8"/>
      <c r="G81" s="8"/>
      <c r="H81" s="8"/>
    </row>
    <row r="82" spans="1:8" x14ac:dyDescent="0.25">
      <c r="A82" s="8"/>
      <c r="B82" s="8"/>
      <c r="C82" s="8"/>
      <c r="D82" s="8"/>
      <c r="E82" s="8"/>
      <c r="F82" s="8"/>
      <c r="G82" s="8"/>
      <c r="H82" s="8"/>
    </row>
  </sheetData>
  <sheetProtection password="DFE9" sheet="1" objects="1" scenarios="1"/>
  <mergeCells count="4">
    <mergeCell ref="B50:E5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2" t="s">
        <v>74</v>
      </c>
      <c r="C9" s="53"/>
      <c r="D9" s="53"/>
      <c r="E9" s="53"/>
      <c r="F9" s="54"/>
      <c r="G9" s="13">
        <v>19946783</v>
      </c>
      <c r="H9" s="24" t="s">
        <v>4</v>
      </c>
      <c r="I9" s="2"/>
    </row>
    <row r="10" spans="1:9" x14ac:dyDescent="0.25">
      <c r="A10" s="2"/>
      <c r="B10" s="52" t="s">
        <v>75</v>
      </c>
      <c r="C10" s="53"/>
      <c r="D10" s="53"/>
      <c r="E10" s="53"/>
      <c r="F10" s="54"/>
      <c r="G10" s="13">
        <v>11697841</v>
      </c>
      <c r="H10" s="24" t="s">
        <v>4</v>
      </c>
      <c r="I10" s="2"/>
    </row>
    <row r="11" spans="1:9" x14ac:dyDescent="0.25">
      <c r="A11" s="2"/>
      <c r="B11" s="62" t="s">
        <v>76</v>
      </c>
      <c r="C11" s="63"/>
      <c r="D11" s="63"/>
      <c r="E11" s="63"/>
      <c r="F11" s="64"/>
      <c r="G11" s="22">
        <f>G9-G10</f>
        <v>8248942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2" t="s">
        <v>78</v>
      </c>
      <c r="C15" s="53"/>
      <c r="D15" s="53"/>
      <c r="E15" s="53"/>
      <c r="F15" s="54"/>
      <c r="G15" s="13">
        <v>-726268</v>
      </c>
      <c r="H15" s="24" t="s">
        <v>4</v>
      </c>
      <c r="I15" s="2"/>
    </row>
    <row r="16" spans="1:9" x14ac:dyDescent="0.25">
      <c r="A16" s="2"/>
      <c r="B16" s="52" t="s">
        <v>79</v>
      </c>
      <c r="C16" s="53"/>
      <c r="D16" s="53"/>
      <c r="E16" s="53"/>
      <c r="F16" s="54"/>
      <c r="G16" s="13">
        <v>-60000</v>
      </c>
      <c r="H16" s="24" t="s">
        <v>4</v>
      </c>
      <c r="I16" s="2"/>
    </row>
    <row r="17" spans="1:9" x14ac:dyDescent="0.25">
      <c r="A17" s="2"/>
      <c r="B17" s="62" t="s">
        <v>80</v>
      </c>
      <c r="C17" s="63"/>
      <c r="D17" s="63"/>
      <c r="E17" s="63"/>
      <c r="F17" s="64"/>
      <c r="G17" s="22">
        <f>G15-G16</f>
        <v>-666268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2" t="s">
        <v>88</v>
      </c>
      <c r="C21" s="53"/>
      <c r="D21" s="53"/>
      <c r="E21" s="53"/>
      <c r="F21" s="54"/>
      <c r="G21" s="13">
        <v>924889</v>
      </c>
      <c r="H21" s="24" t="s">
        <v>4</v>
      </c>
      <c r="I21" s="2"/>
    </row>
    <row r="22" spans="1:9" x14ac:dyDescent="0.25">
      <c r="A22" s="2"/>
      <c r="B22" s="52" t="s">
        <v>90</v>
      </c>
      <c r="C22" s="53"/>
      <c r="D22" s="53"/>
      <c r="E22" s="53"/>
      <c r="F22" s="54"/>
      <c r="G22" s="13">
        <v>800000</v>
      </c>
      <c r="H22" s="24" t="s">
        <v>4</v>
      </c>
      <c r="I22" s="2"/>
    </row>
    <row r="23" spans="1:9" x14ac:dyDescent="0.25">
      <c r="A23" s="2"/>
      <c r="B23" s="62" t="s">
        <v>89</v>
      </c>
      <c r="C23" s="63"/>
      <c r="D23" s="63"/>
      <c r="E23" s="63"/>
      <c r="F23" s="64"/>
      <c r="G23" s="22">
        <f>G21-G22</f>
        <v>124889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2" t="s">
        <v>82</v>
      </c>
      <c r="C27" s="53"/>
      <c r="D27" s="53"/>
      <c r="E27" s="53"/>
      <c r="F27" s="54"/>
      <c r="G27" s="13">
        <v>3552757</v>
      </c>
      <c r="H27" s="24" t="s">
        <v>4</v>
      </c>
      <c r="I27" s="2"/>
    </row>
    <row r="28" spans="1:9" x14ac:dyDescent="0.25">
      <c r="A28" s="2"/>
      <c r="B28" s="52" t="s">
        <v>83</v>
      </c>
      <c r="C28" s="53"/>
      <c r="D28" s="53"/>
      <c r="E28" s="53"/>
      <c r="F28" s="54"/>
      <c r="G28" s="13">
        <v>4055287</v>
      </c>
      <c r="H28" s="24" t="s">
        <v>4</v>
      </c>
      <c r="I28" s="2"/>
    </row>
    <row r="29" spans="1:9" x14ac:dyDescent="0.25">
      <c r="A29" s="2"/>
      <c r="B29" s="52" t="s">
        <v>84</v>
      </c>
      <c r="C29" s="53"/>
      <c r="D29" s="53"/>
      <c r="E29" s="53"/>
      <c r="F29" s="54"/>
      <c r="G29" s="13">
        <f>'Fane 7. Gen. inv. i 2015'!F50</f>
        <v>4338866.5503999991</v>
      </c>
      <c r="H29" s="24" t="s">
        <v>4</v>
      </c>
      <c r="I29" s="2"/>
    </row>
    <row r="30" spans="1:9" x14ac:dyDescent="0.25">
      <c r="A30" s="2"/>
      <c r="B30" s="62" t="s">
        <v>81</v>
      </c>
      <c r="C30" s="63"/>
      <c r="D30" s="63"/>
      <c r="E30" s="63"/>
      <c r="F30" s="64"/>
      <c r="G30" s="22">
        <f>G29-G27+G29-G28</f>
        <v>1069689.1007999983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2" t="s">
        <v>39</v>
      </c>
      <c r="C8" s="63"/>
      <c r="D8" s="63"/>
      <c r="E8" s="63"/>
      <c r="F8" s="63"/>
      <c r="G8" s="63"/>
      <c r="H8" s="64"/>
      <c r="I8" s="2"/>
    </row>
    <row r="9" spans="1:9" x14ac:dyDescent="0.25">
      <c r="A9" s="2"/>
      <c r="B9" s="59" t="s">
        <v>41</v>
      </c>
      <c r="C9" s="60"/>
      <c r="D9" s="60"/>
      <c r="E9" s="60"/>
      <c r="F9" s="61"/>
      <c r="G9" s="19">
        <v>247592688</v>
      </c>
      <c r="H9" s="70" t="s">
        <v>4</v>
      </c>
      <c r="I9" s="2"/>
    </row>
    <row r="10" spans="1:9" x14ac:dyDescent="0.25">
      <c r="A10" s="2"/>
      <c r="B10" s="62" t="s">
        <v>42</v>
      </c>
      <c r="C10" s="63"/>
      <c r="D10" s="63"/>
      <c r="E10" s="63"/>
      <c r="F10" s="63"/>
      <c r="G10" s="63"/>
      <c r="H10" s="64"/>
      <c r="I10" s="2"/>
    </row>
    <row r="11" spans="1:9" x14ac:dyDescent="0.25">
      <c r="A11" s="2"/>
      <c r="B11" s="52" t="s">
        <v>43</v>
      </c>
      <c r="C11" s="53"/>
      <c r="D11" s="54"/>
      <c r="E11" s="13">
        <v>128140263</v>
      </c>
      <c r="F11" s="24" t="s">
        <v>4</v>
      </c>
      <c r="G11" s="21"/>
      <c r="H11" s="85"/>
      <c r="I11" s="2"/>
    </row>
    <row r="12" spans="1:9" x14ac:dyDescent="0.25">
      <c r="A12" s="2"/>
      <c r="B12" s="52" t="s">
        <v>44</v>
      </c>
      <c r="C12" s="53"/>
      <c r="D12" s="54"/>
      <c r="E12" s="13">
        <v>12789419</v>
      </c>
      <c r="F12" s="24" t="s">
        <v>4</v>
      </c>
      <c r="G12" s="16"/>
      <c r="H12" s="86"/>
      <c r="I12" s="2"/>
    </row>
    <row r="13" spans="1:9" x14ac:dyDescent="0.25">
      <c r="A13" s="2"/>
      <c r="B13" s="52" t="s">
        <v>45</v>
      </c>
      <c r="C13" s="53"/>
      <c r="D13" s="54"/>
      <c r="E13" s="13">
        <v>-1211319</v>
      </c>
      <c r="F13" s="24" t="s">
        <v>4</v>
      </c>
      <c r="G13" s="16"/>
      <c r="H13" s="86"/>
      <c r="I13" s="2"/>
    </row>
    <row r="14" spans="1:9" x14ac:dyDescent="0.25">
      <c r="A14" s="2"/>
      <c r="B14" s="52" t="s">
        <v>46</v>
      </c>
      <c r="C14" s="53"/>
      <c r="D14" s="54"/>
      <c r="E14" s="13">
        <v>7241363</v>
      </c>
      <c r="F14" s="24" t="s">
        <v>4</v>
      </c>
      <c r="G14" s="16"/>
      <c r="H14" s="86"/>
      <c r="I14" s="2"/>
    </row>
    <row r="15" spans="1:9" x14ac:dyDescent="0.25">
      <c r="A15" s="2"/>
      <c r="B15" s="59" t="s">
        <v>47</v>
      </c>
      <c r="C15" s="60"/>
      <c r="D15" s="61"/>
      <c r="E15" s="19">
        <f>SUM(E11:E14)</f>
        <v>146959726</v>
      </c>
      <c r="F15" s="70" t="s">
        <v>4</v>
      </c>
      <c r="G15" s="16"/>
      <c r="H15" s="86"/>
      <c r="I15" s="2"/>
    </row>
    <row r="16" spans="1:9" x14ac:dyDescent="0.25">
      <c r="A16" s="2"/>
      <c r="B16" s="52" t="s">
        <v>48</v>
      </c>
      <c r="C16" s="53"/>
      <c r="D16" s="54"/>
      <c r="E16" s="13">
        <v>22046740</v>
      </c>
      <c r="F16" s="24" t="s">
        <v>4</v>
      </c>
      <c r="G16" s="16"/>
      <c r="H16" s="86"/>
      <c r="I16" s="2"/>
    </row>
    <row r="17" spans="1:9" x14ac:dyDescent="0.25">
      <c r="A17" s="2"/>
      <c r="B17" s="52" t="s">
        <v>49</v>
      </c>
      <c r="C17" s="53"/>
      <c r="D17" s="54"/>
      <c r="E17" s="13">
        <v>356885</v>
      </c>
      <c r="F17" s="24" t="s">
        <v>4</v>
      </c>
      <c r="G17" s="16"/>
      <c r="H17" s="86"/>
      <c r="I17" s="2"/>
    </row>
    <row r="18" spans="1:9" x14ac:dyDescent="0.25">
      <c r="A18" s="2"/>
      <c r="B18" s="52" t="s">
        <v>50</v>
      </c>
      <c r="C18" s="53"/>
      <c r="D18" s="54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59" t="s">
        <v>51</v>
      </c>
      <c r="C19" s="60"/>
      <c r="D19" s="61"/>
      <c r="E19" s="19">
        <f>SUM(E16:E18)</f>
        <v>22403625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49" t="s">
        <v>52</v>
      </c>
      <c r="C20" s="50"/>
      <c r="D20" s="51"/>
      <c r="E20" s="13">
        <v>0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49" t="s">
        <v>53</v>
      </c>
      <c r="C21" s="50"/>
      <c r="D21" s="51"/>
      <c r="E21" s="13">
        <v>-87548041.730000004</v>
      </c>
      <c r="F21" s="24" t="s">
        <v>4</v>
      </c>
      <c r="G21" s="16"/>
      <c r="H21" s="86"/>
      <c r="I21" s="2"/>
    </row>
    <row r="22" spans="1:9" x14ac:dyDescent="0.25">
      <c r="A22" s="2"/>
      <c r="B22" s="52" t="s">
        <v>54</v>
      </c>
      <c r="C22" s="53"/>
      <c r="D22" s="54"/>
      <c r="E22" s="13">
        <v>-81465829.620000005</v>
      </c>
      <c r="F22" s="24" t="s">
        <v>4</v>
      </c>
      <c r="G22" s="16"/>
      <c r="H22" s="86"/>
      <c r="I22" s="2"/>
    </row>
    <row r="23" spans="1:9" x14ac:dyDescent="0.25">
      <c r="A23" s="2"/>
      <c r="B23" s="52" t="s">
        <v>55</v>
      </c>
      <c r="C23" s="53"/>
      <c r="D23" s="54"/>
      <c r="E23" s="13">
        <v>-196237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49" t="s">
        <v>56</v>
      </c>
      <c r="C24" s="50"/>
      <c r="D24" s="51"/>
      <c r="E24" s="13">
        <v>-286343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49" t="s">
        <v>57</v>
      </c>
      <c r="C25" s="50"/>
      <c r="D25" s="51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49" t="s">
        <v>58</v>
      </c>
      <c r="C26" s="50"/>
      <c r="D26" s="51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59" t="s">
        <v>59</v>
      </c>
      <c r="C27" s="60"/>
      <c r="D27" s="61"/>
      <c r="E27" s="19">
        <f>SUM(E20:E26)</f>
        <v>-169496451.35000002</v>
      </c>
      <c r="F27" s="70" t="s">
        <v>4</v>
      </c>
      <c r="G27" s="17"/>
      <c r="H27" s="87"/>
      <c r="I27" s="2"/>
    </row>
    <row r="28" spans="1:9" x14ac:dyDescent="0.25">
      <c r="A28" s="2"/>
      <c r="B28" s="59" t="s">
        <v>60</v>
      </c>
      <c r="C28" s="60"/>
      <c r="D28" s="61"/>
      <c r="E28" s="19">
        <f>E15+E19+E27</f>
        <v>-133100.35000002384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62" t="s">
        <v>61</v>
      </c>
      <c r="C29" s="63"/>
      <c r="D29" s="63"/>
      <c r="E29" s="63"/>
      <c r="F29" s="63"/>
      <c r="G29" s="63"/>
      <c r="H29" s="64"/>
      <c r="I29" s="2"/>
    </row>
    <row r="30" spans="1:9" x14ac:dyDescent="0.25">
      <c r="A30" s="2"/>
      <c r="B30" s="59" t="s">
        <v>61</v>
      </c>
      <c r="C30" s="60"/>
      <c r="D30" s="61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8" t="s">
        <v>146</v>
      </c>
      <c r="C31" s="63"/>
      <c r="D31" s="63"/>
      <c r="E31" s="63"/>
      <c r="F31" s="63"/>
      <c r="G31" s="63"/>
      <c r="H31" s="64"/>
      <c r="I31" s="2"/>
    </row>
    <row r="32" spans="1:9" ht="30" customHeight="1" x14ac:dyDescent="0.25">
      <c r="A32" s="2"/>
      <c r="B32" s="49" t="s">
        <v>147</v>
      </c>
      <c r="C32" s="50"/>
      <c r="D32" s="51"/>
      <c r="E32" s="13">
        <v>241648762</v>
      </c>
      <c r="F32" s="24" t="s">
        <v>4</v>
      </c>
      <c r="G32" s="21"/>
      <c r="H32" s="85"/>
      <c r="I32" s="2"/>
    </row>
    <row r="33" spans="1:9" x14ac:dyDescent="0.25">
      <c r="A33" s="2"/>
      <c r="B33" s="52" t="s">
        <v>62</v>
      </c>
      <c r="C33" s="53"/>
      <c r="D33" s="54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49" t="s">
        <v>63</v>
      </c>
      <c r="C34" s="50"/>
      <c r="D34" s="51"/>
      <c r="E34" s="13">
        <v>16839898</v>
      </c>
      <c r="F34" s="24" t="s">
        <v>4</v>
      </c>
      <c r="G34" s="17"/>
      <c r="H34" s="87"/>
      <c r="I34" s="2"/>
    </row>
    <row r="35" spans="1:9" x14ac:dyDescent="0.25">
      <c r="A35" s="2"/>
      <c r="B35" s="59" t="s">
        <v>64</v>
      </c>
      <c r="C35" s="60"/>
      <c r="D35" s="61"/>
      <c r="E35" s="19">
        <f>SUM(E32:E34)</f>
        <v>258488660</v>
      </c>
      <c r="F35" s="70" t="s">
        <v>4</v>
      </c>
      <c r="G35" s="19">
        <f>-E35</f>
        <v>-258488660</v>
      </c>
      <c r="H35" s="70" t="s">
        <v>4</v>
      </c>
      <c r="I35" s="2"/>
    </row>
    <row r="36" spans="1:9" x14ac:dyDescent="0.25">
      <c r="A36" s="2"/>
      <c r="B36" s="62" t="s">
        <v>40</v>
      </c>
      <c r="C36" s="63"/>
      <c r="D36" s="63"/>
      <c r="E36" s="63"/>
      <c r="F36" s="64"/>
      <c r="G36" s="22">
        <f>$G$9+$G$28+$G$30+$G$35</f>
        <v>-10895972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2018-08-13T11:16:47Z</dcterms:modified>
</cp:coreProperties>
</file>