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G3" i="16" l="1"/>
  <c r="H3" i="16"/>
  <c r="I3" i="16"/>
  <c r="F3" i="16"/>
  <c r="F3" i="17" l="1"/>
  <c r="G3" i="17"/>
  <c r="G4" i="16" l="1"/>
  <c r="H4" i="16"/>
  <c r="I4" i="16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5" i="16"/>
  <c r="I5" i="16"/>
  <c r="G6" i="16"/>
  <c r="J3" i="24"/>
  <c r="M3" i="24" s="1"/>
  <c r="F5" i="16"/>
  <c r="I6" i="16"/>
  <c r="F6" i="16"/>
  <c r="H5" i="16"/>
  <c r="H6" i="16"/>
  <c r="L3" i="16" l="1"/>
  <c r="J3" i="16"/>
  <c r="M3" i="16"/>
  <c r="K3" i="16"/>
  <c r="B9" i="12"/>
  <c r="B10" i="12" s="1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<sst xmlns="http://schemas.openxmlformats.org/spreadsheetml/2006/main" count="118" uniqueCount="78">
  <si>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</si>
  <si>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</si>
  <si>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</si>
  <si>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</si>
  <si>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</si>
  <si>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</si>
  <si>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</si>
  <si>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</si>
  <si>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</si>
  <si>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</si>
  <si>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</si>
  <si>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</si>
  <si>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</si>
  <si>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</si>
  <si>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</si>
  <si>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</si>
  <si>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</si>
  <si>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</si>
  <si>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</si>
  <si>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</si>
  <si>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</si>
  <si>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</si>
  <si>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</si>
  <si>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</si>
  <si>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>Ledelsessystem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</si>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</sst>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15717021.345897211</v>
      </c>
      <c r="C2" t="s">
        <v>11</v>
      </c>
    </row>
    <row r="3" spans="1:3" s="2" customFormat="1" x14ac:dyDescent="0.25">
      <c r="A3" s="5" t="s">
        <v>8</v>
      </c>
      <c r="B3" s="37">
        <f>'Miljø- og servicemål'!N3</f>
        <v>3193983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179988.18223066666</v>
      </c>
      <c r="C4" t="s">
        <v>11</v>
      </c>
    </row>
    <row r="5" spans="1:3" s="26" customFormat="1" x14ac:dyDescent="0.25">
      <c r="A5" s="3" t="s">
        <v>12</v>
      </c>
      <c r="B5" s="49">
        <f>SUM(B2:B4)</f>
        <v>19090992.528127879</v>
      </c>
      <c r="C5" s="64" t="s">
        <v>11</v>
      </c>
    </row>
    <row r="6" spans="1:3" x14ac:dyDescent="0.25">
      <c r="A6" s="48" t="s">
        <v>0</v>
      </c>
      <c r="B6" s="39">
        <f>Investeringer!E3</f>
        <v>13554944.576194368</v>
      </c>
      <c r="C6" s="23" t="s">
        <v>11</v>
      </c>
    </row>
    <row r="7" spans="1:3" x14ac:dyDescent="0.25">
      <c r="A7" s="4" t="s">
        <v>1</v>
      </c>
      <c r="B7" s="36">
        <f>Investeringer!F3</f>
        <v>3669961.1617393629</v>
      </c>
      <c r="C7" t="s">
        <v>11</v>
      </c>
    </row>
    <row r="8" spans="1:3" x14ac:dyDescent="0.25">
      <c r="A8" s="4" t="s">
        <v>2</v>
      </c>
      <c r="B8" s="36">
        <f>Investeringer!G3</f>
        <v>752098.8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130053</v>
      </c>
      <c r="C9" t="s">
        <v>11</v>
      </c>
    </row>
    <row r="10" spans="1:3" s="22" customFormat="1" x14ac:dyDescent="0.25">
      <c r="A10" s="3" t="s">
        <v>50</v>
      </c>
      <c r="B10" s="49">
        <f>SUM(B6:B9)</f>
        <v>18107057.537933733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26006614</v>
      </c>
      <c r="C11" t="s">
        <v>11</v>
      </c>
    </row>
    <row r="12" spans="1:3" s="22" customFormat="1" x14ac:dyDescent="0.25">
      <c r="A12" s="3" t="s">
        <v>72</v>
      </c>
      <c r="B12" s="49">
        <f>SUM(B11:B11)</f>
        <v>26006614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61</v>
      </c>
      <c r="B14" s="38">
        <f>SUM(B5,B10,B12)</f>
        <v>63204664.066061616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8">
        <f>B14*Pristalsregulering!C8*Pristalsregulering!C9</f>
        <v>63764135.319161735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62</v>
      </c>
      <c r="D1" s="61" t="s">
        <v>63</v>
      </c>
      <c r="E1" s="61" t="s">
        <v>55</v>
      </c>
      <c r="F1" s="53" t="s">
        <v>64</v>
      </c>
      <c r="G1" s="53" t="s">
        <v>73</v>
      </c>
      <c r="H1" s="53" t="s">
        <v>65</v>
      </c>
      <c r="I1" s="53" t="s">
        <v>51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50">
        <v>14377256</v>
      </c>
      <c r="C2" s="50">
        <v>0</v>
      </c>
      <c r="D2" s="50">
        <f>B2+C2</f>
        <v>14377256</v>
      </c>
      <c r="E2" s="51">
        <f>D2</f>
        <v>14377256</v>
      </c>
      <c r="F2" s="50">
        <v>19746819.279905878</v>
      </c>
      <c r="G2" s="50">
        <v>0</v>
      </c>
      <c r="H2" s="50">
        <f>F2-G2</f>
        <v>19746819.279905878</v>
      </c>
      <c r="I2" s="50">
        <f>AVERAGEIF(E2:E4,"&lt;&gt;0")</f>
        <v>14096001.750266664</v>
      </c>
      <c r="J2" s="50">
        <v>15717021.345897211</v>
      </c>
      <c r="K2" s="40">
        <f>IF(H2&gt;I2,IF(I2&gt;J2,I2,J2),H2)</f>
        <v>15717021.345897211</v>
      </c>
    </row>
    <row r="3" spans="1:11" s="23" customFormat="1" x14ac:dyDescent="0.25">
      <c r="A3" s="28">
        <v>2014</v>
      </c>
      <c r="B3" s="50">
        <v>12676329</v>
      </c>
      <c r="C3" s="50"/>
      <c r="D3" s="50">
        <f t="shared" ref="D3:D4" si="0">B3+C3</f>
        <v>12676329</v>
      </c>
      <c r="E3" s="51">
        <f>D3*Pristalsregulering!C7</f>
        <v>12686470.063199999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14987300</v>
      </c>
      <c r="C4" s="50"/>
      <c r="D4" s="50">
        <f t="shared" si="0"/>
        <v>14987300</v>
      </c>
      <c r="E4" s="51">
        <f>D4*Pristalsregulering!$C$6*Pristalsregulering!$C$7</f>
        <v>15224279.187599996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56" customWidth="1"/>
    <col min="7" max="9" width="30.7109375" customWidth="1"/>
    <col min="10" max="10" width="30.7109375" style="56" customWidth="1"/>
    <col min="11" max="13" width="30.7109375" customWidth="1"/>
    <col min="14" max="14" width="30.7109375" style="56" customWidth="1"/>
    <col min="15" max="15" width="9.140625" hidden="1" customWidth="1"/>
    <col min="104" max="104" width="9.140625" hidden="1"/>
    <col min="118" max="118" width="9.140625" hidden="1"/>
    <col min="123" max="124" width="9.140625" hidden="1"/>
    <col min="193" max="193" width="9.140625" hidden="1"/>
    <col min="207" max="207" width="9.140625" hidden="1"/>
    <col min="212" max="213" width="9.140625" hidden="1"/>
    <col min="221" max="221" width="9.140625" hidden="1"/>
    <col min="226" max="227" width="9.140625" hidden="1"/>
    <col min="231" max="233" width="9.140625" hidden="1"/>
    <col min="282" max="282" width="9.140625" hidden="1"/>
    <col min="296" max="296" width="9.140625" hidden="1"/>
    <col min="301" max="302" width="9.140625" hidden="1"/>
    <col min="310" max="310" width="9.140625" hidden="1"/>
    <col min="315" max="316" width="9.140625" hidden="1"/>
    <col min="320" max="322" width="9.140625" hidden="1"/>
    <col min="324" max="324" width="9.140625" hidden="1"/>
    <col min="329" max="330" width="9.140625" hidden="1"/>
    <col min="334" max="336" width="9.140625" hidden="1"/>
    <col min="339" max="16384" width="9.140625" hidden="1"/>
  </cols>
  <sheetData>
    <row r="1" spans="1:14" s="27" customFormat="1" ht="15.75" thickBot="1" x14ac:dyDescent="0.3">
      <c r="A1" s="9"/>
      <c r="B1" s="33" t="s">
        <v>75</v>
      </c>
      <c r="C1" s="33"/>
      <c r="D1" s="33"/>
      <c r="E1" s="33"/>
      <c r="F1" s="76" t="s">
        <v>76</v>
      </c>
      <c r="G1" s="10"/>
      <c r="H1" s="10"/>
      <c r="I1" s="10"/>
      <c r="J1" s="76" t="s">
        <v>77</v>
      </c>
      <c r="K1" s="33"/>
      <c r="L1" s="10"/>
      <c r="M1" s="10"/>
      <c r="N1" s="65"/>
    </row>
    <row r="2" spans="1:14" ht="30.75" thickTop="1" x14ac:dyDescent="0.25">
      <c r="A2" s="17" t="s">
        <v>13</v>
      </c>
      <c r="B2" s="34" t="s">
        <v>58</v>
      </c>
      <c r="C2" s="35" t="s">
        <v>23</v>
      </c>
      <c r="D2" s="35" t="s">
        <v>24</v>
      </c>
      <c r="E2" s="35" t="s">
        <v>25</v>
      </c>
      <c r="F2" s="57" t="s">
        <v>22</v>
      </c>
      <c r="G2" s="35" t="s">
        <v>23</v>
      </c>
      <c r="H2" s="35" t="s">
        <v>24</v>
      </c>
      <c r="I2" s="35" t="s">
        <v>25</v>
      </c>
      <c r="J2" s="58" t="s">
        <v>22</v>
      </c>
      <c r="K2" s="35" t="s">
        <v>23</v>
      </c>
      <c r="L2" s="35" t="s">
        <v>24</v>
      </c>
      <c r="M2" s="35" t="s">
        <v>25</v>
      </c>
      <c r="N2" s="54" t="s">
        <v>26</v>
      </c>
    </row>
    <row r="3" spans="1:14" s="22" customFormat="1" x14ac:dyDescent="0.25">
      <c r="A3" s="28">
        <v>2016</v>
      </c>
      <c r="B3" s="74">
        <v>50000</v>
      </c>
      <c r="C3" s="75"/>
      <c r="D3" s="75"/>
      <c r="E3" s="75">
        <v>75000</v>
      </c>
      <c r="F3" s="46">
        <f>B3</f>
        <v>50000</v>
      </c>
      <c r="G3" s="36">
        <f>C3</f>
        <v>0</v>
      </c>
      <c r="H3" s="36">
        <f>D3</f>
        <v>0</v>
      </c>
      <c r="I3" s="36">
        <f>E3</f>
        <v>75000</v>
      </c>
      <c r="J3" s="46">
        <f>IF(F4=0,0,AVERAGEIF(F4:F6,"&lt;&gt;0"))+F3</f>
        <v>50000</v>
      </c>
      <c r="K3" s="39">
        <f t="shared" ref="K3" si="0">IF(G4=0,0,AVERAGEIF(G4:G6,"&lt;&gt;0"))+G3</f>
        <v>2700000</v>
      </c>
      <c r="L3" s="39">
        <f>IF(H4=0,0,AVERAGEIF(H4:H6,"&lt;&gt;0"))+H3</f>
        <v>368983</v>
      </c>
      <c r="M3" s="39">
        <f>IF(I4=0,0,AVERAGEIF(I4:I6,"&lt;&gt;0"))+I3</f>
        <v>75000</v>
      </c>
      <c r="N3" s="59">
        <f>SUM(J3:M3)</f>
        <v>3193983</v>
      </c>
    </row>
    <row r="4" spans="1:14" x14ac:dyDescent="0.25">
      <c r="A4" s="28">
        <v>2015</v>
      </c>
      <c r="B4" s="36"/>
      <c r="C4" s="36">
        <v>2700000</v>
      </c>
      <c r="D4" s="36">
        <v>368983</v>
      </c>
      <c r="E4" s="36"/>
      <c r="F4" s="46">
        <f>B4</f>
        <v>0</v>
      </c>
      <c r="G4" s="36">
        <f t="shared" ref="G4" si="1">C4</f>
        <v>2700000</v>
      </c>
      <c r="H4" s="36">
        <f>D4</f>
        <v>368983</v>
      </c>
      <c r="I4" s="36">
        <f>E4</f>
        <v>0</v>
      </c>
      <c r="J4" s="46"/>
      <c r="K4" s="39"/>
      <c r="L4" s="39"/>
      <c r="M4" s="39"/>
      <c r="N4" s="55"/>
    </row>
    <row r="5" spans="1:14" x14ac:dyDescent="0.25">
      <c r="A5" s="28">
        <v>2014</v>
      </c>
      <c r="B5" s="36"/>
      <c r="C5" s="36"/>
      <c r="D5" s="36"/>
      <c r="E5" s="36"/>
      <c r="F5" s="46">
        <f>B5*Pristalsregulering!$C$7</f>
        <v>0</v>
      </c>
      <c r="G5" s="36">
        <f>C5*Pristalsregulering!$C$7</f>
        <v>0</v>
      </c>
      <c r="H5" s="36">
        <f>D5*Pristalsregulering!$C$7</f>
        <v>0</v>
      </c>
      <c r="I5" s="36">
        <f>E5*Pristalsregulering!$C$7</f>
        <v>0</v>
      </c>
      <c r="J5" s="46"/>
      <c r="K5" s="36"/>
      <c r="L5" s="36"/>
      <c r="M5" s="36"/>
      <c r="N5" s="46"/>
    </row>
    <row r="6" spans="1:14" x14ac:dyDescent="0.25">
      <c r="A6" s="28">
        <v>2013</v>
      </c>
      <c r="B6" s="36"/>
      <c r="C6" s="36"/>
      <c r="D6" s="36"/>
      <c r="E6" s="36"/>
      <c r="F6" s="46">
        <f>B6*Pristalsregulering!$C$7*Pristalsregulering!$C$6</f>
        <v>0</v>
      </c>
      <c r="G6" s="36">
        <f>C6*Pristalsregulering!$C$7*Pristalsregulering!$C$6</f>
        <v>0</v>
      </c>
      <c r="H6" s="36">
        <f>D6*Pristalsregulering!$C$7*Pristalsregulering!$C$6</f>
        <v>0</v>
      </c>
      <c r="I6" s="36">
        <f>E6*Pristalsregulering!$C$7*Pristalsregulering!$C$6</f>
        <v>0</v>
      </c>
      <c r="J6" s="46"/>
      <c r="K6" s="36"/>
      <c r="L6" s="36"/>
      <c r="M6" s="36"/>
      <c r="N6" s="46"/>
    </row>
    <row r="7" spans="1:14" hidden="1" x14ac:dyDescent="0.25"/>
    <row r="8" spans="1:14" hidden="1" x14ac:dyDescent="0.25"/>
    <row r="9" spans="1:14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27</v>
      </c>
      <c r="C1" s="78"/>
      <c r="D1" s="78"/>
      <c r="E1" s="79" t="s">
        <v>56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7750</v>
      </c>
      <c r="C3" s="43">
        <v>207040</v>
      </c>
      <c r="D3" s="43">
        <v>0</v>
      </c>
      <c r="E3" s="42">
        <f>B3</f>
        <v>7750</v>
      </c>
      <c r="F3" s="43">
        <f t="shared" ref="F3:G3" si="0">C3</f>
        <v>207040</v>
      </c>
      <c r="G3" s="44">
        <f t="shared" si="0"/>
        <v>0</v>
      </c>
      <c r="H3" s="45">
        <f>IF(E3=0,0,AVERAGEIF(E3:E5,"&lt;&gt;0"))+IF(F3=0,0,AVERAGEIF(F3:F5,"&lt;&gt;0"))+IF(G3=0,0,AVERAGEIF(G3:G5,"&lt;&gt;0"))</f>
        <v>179988.18223066666</v>
      </c>
    </row>
    <row r="4" spans="1:8" x14ac:dyDescent="0.25">
      <c r="A4" s="31">
        <v>2014</v>
      </c>
      <c r="B4" s="42">
        <v>7500</v>
      </c>
      <c r="C4" s="43">
        <v>156800</v>
      </c>
      <c r="D4" s="43">
        <v>0</v>
      </c>
      <c r="E4" s="42">
        <f>B4*Pristalsregulering!$C$7</f>
        <v>7505.9999999999991</v>
      </c>
      <c r="F4" s="43">
        <f>C4*Pristalsregulering!$C$7</f>
        <v>156925.43999999997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7841</v>
      </c>
      <c r="C5" s="43">
        <v>150400</v>
      </c>
      <c r="D5" s="43">
        <v>0</v>
      </c>
      <c r="E5" s="42">
        <f>B5*Pristalsregulering!$C$7*Pristalsregulering!$C$6</f>
        <v>7964.9818919999989</v>
      </c>
      <c r="F5" s="43">
        <f>C5*Pristalsregulering!$C$7*Pristalsregulering!$C$6</f>
        <v>152778.12479999996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70</v>
      </c>
      <c r="C1" s="80"/>
      <c r="D1" s="81"/>
      <c r="E1" s="82" t="s">
        <v>71</v>
      </c>
      <c r="F1" s="82"/>
      <c r="G1" s="82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69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12450590.118184913</v>
      </c>
      <c r="C3" s="39">
        <v>3576410.959999999</v>
      </c>
      <c r="D3" s="41">
        <v>752098.8</v>
      </c>
      <c r="E3" s="36">
        <f>B3*Pristalsregulering!C2*Pristalsregulering!C3*Pristalsregulering!C4*Pristalsregulering!C5*Pristalsregulering!C6*Pristalsregulering!C7</f>
        <v>13554944.576194368</v>
      </c>
      <c r="F3" s="36">
        <v>3669961.1617393629</v>
      </c>
      <c r="G3" s="36">
        <f>D3</f>
        <v>752098.8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43</v>
      </c>
      <c r="C1" s="78"/>
      <c r="D1" s="78"/>
      <c r="E1" s="78"/>
      <c r="F1" s="79" t="s">
        <v>57</v>
      </c>
      <c r="G1" s="80"/>
      <c r="H1" s="80"/>
      <c r="I1" s="80"/>
      <c r="J1" s="83" t="s">
        <v>32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2" t="s">
        <v>47</v>
      </c>
      <c r="F2" s="7" t="s">
        <v>44</v>
      </c>
      <c r="G2" s="7" t="s">
        <v>45</v>
      </c>
      <c r="H2" s="7" t="s">
        <v>46</v>
      </c>
      <c r="I2" s="52" t="s">
        <v>47</v>
      </c>
      <c r="J2" s="20" t="s">
        <v>48</v>
      </c>
      <c r="K2" s="20" t="s">
        <v>45</v>
      </c>
      <c r="L2" s="15" t="s">
        <v>74</v>
      </c>
      <c r="M2" s="6" t="s">
        <v>31</v>
      </c>
      <c r="N2" s="32"/>
    </row>
    <row r="3" spans="1:14" x14ac:dyDescent="0.25">
      <c r="A3" s="28">
        <v>2015</v>
      </c>
      <c r="B3" s="46">
        <v>0</v>
      </c>
      <c r="C3" s="39">
        <v>130053</v>
      </c>
      <c r="D3" s="39">
        <v>0</v>
      </c>
      <c r="E3" s="41">
        <v>0</v>
      </c>
      <c r="F3" s="39">
        <f>B3</f>
        <v>0</v>
      </c>
      <c r="G3" s="39">
        <f>C3</f>
        <v>130053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130053</v>
      </c>
      <c r="L3" s="44">
        <f>AVERAGE(H3:H5)+AVERAGE(I3:I5)</f>
        <v>0</v>
      </c>
      <c r="M3" s="45">
        <f>SUM(J3:L3)</f>
        <v>130053</v>
      </c>
      <c r="N3" s="23"/>
    </row>
    <row r="4" spans="1:14" x14ac:dyDescent="0.25">
      <c r="A4" s="28">
        <v>2014</v>
      </c>
      <c r="B4" s="46">
        <v>0</v>
      </c>
      <c r="C4" s="39">
        <v>197464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197621.97119999997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218881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222341.94637199995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59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3">
        <v>16261</v>
      </c>
      <c r="C2" s="43">
        <v>573456</v>
      </c>
      <c r="D2" s="43">
        <v>555450</v>
      </c>
      <c r="E2" s="43">
        <v>0</v>
      </c>
      <c r="F2" s="43">
        <v>0</v>
      </c>
      <c r="G2" s="43">
        <v>24861447</v>
      </c>
      <c r="H2" s="43" t="s">
        <v>49</v>
      </c>
      <c r="I2" s="43">
        <v>0</v>
      </c>
      <c r="J2" s="43">
        <v>0</v>
      </c>
      <c r="K2" s="43"/>
      <c r="L2" s="44"/>
      <c r="M2" s="45">
        <f>SUM(B2:L2)</f>
        <v>26006614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2016-11-11T16:15:56Z</dcterms:modified>
</cp:coreProperties>
</file>