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8800" yWindow="15" windowWidth="20730" windowHeight="11760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E14" i="4" l="1"/>
  <c r="G13" i="8" l="1"/>
  <c r="G11" i="8"/>
  <c r="G13" i="9" l="1"/>
  <c r="E18" i="4" l="1"/>
  <c r="G10" i="9"/>
  <c r="G30" i="13"/>
  <c r="G36" i="13"/>
  <c r="F20" i="11" l="1"/>
  <c r="F19" i="11"/>
  <c r="F18" i="11"/>
  <c r="F17" i="11"/>
  <c r="F16" i="11"/>
  <c r="F15" i="11"/>
  <c r="E10" i="2" l="1"/>
  <c r="E12" i="4" s="1"/>
  <c r="E35" i="13" l="1"/>
  <c r="G35" i="13" s="1"/>
  <c r="E27" i="13"/>
  <c r="E19" i="13"/>
  <c r="E15" i="13"/>
  <c r="G11" i="12"/>
  <c r="E17" i="2" s="1"/>
  <c r="G23" i="12"/>
  <c r="G17" i="12"/>
  <c r="E18" i="2" s="1"/>
  <c r="F11" i="11"/>
  <c r="F12" i="11"/>
  <c r="F13" i="11"/>
  <c r="F14" i="11"/>
  <c r="F21" i="11"/>
  <c r="F10" i="11"/>
  <c r="G13" i="10"/>
  <c r="E15" i="2" s="1"/>
  <c r="G15" i="2" s="1"/>
  <c r="G12" i="9"/>
  <c r="G14" i="9" s="1"/>
  <c r="G9" i="9"/>
  <c r="G11" i="9" s="1"/>
  <c r="G12" i="7"/>
  <c r="G18" i="4"/>
  <c r="E23" i="2"/>
  <c r="G23" i="2" s="1"/>
  <c r="E19" i="2"/>
  <c r="E11" i="4" l="1"/>
  <c r="E15" i="4"/>
  <c r="E10" i="4"/>
  <c r="E9" i="2"/>
  <c r="G9" i="8"/>
  <c r="E11" i="2" s="1"/>
  <c r="F22" i="11"/>
  <c r="G29" i="12" s="1"/>
  <c r="G30" i="12" s="1"/>
  <c r="E20" i="2" s="1"/>
  <c r="E21" i="2" s="1"/>
  <c r="G21" i="2" s="1"/>
  <c r="E28" i="13"/>
  <c r="G28" i="13" s="1"/>
  <c r="G15" i="9"/>
  <c r="E12" i="2" s="1"/>
  <c r="E9" i="4" l="1"/>
  <c r="E13" i="2"/>
  <c r="G13" i="2" s="1"/>
  <c r="G24" i="2" s="1"/>
  <c r="E13" i="4" l="1"/>
  <c r="E16" i="4" l="1"/>
  <c r="G16" i="4" s="1"/>
  <c r="G19" i="4" s="1"/>
</calcChain>
</file>

<file path=xl/sharedStrings.xml><?xml version="1.0" encoding="utf-8"?>
<sst xmlns="http://schemas.openxmlformats.org/spreadsheetml/2006/main" count="254" uniqueCount="131">
  <si>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</si>
  <si>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</si>
  <si>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</si>
  <si>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</si>
  <si>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</si>
  <si>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</si>
  <si>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</si>
  <si>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</si>
  <si>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</si>
  <si>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</si>
  <si>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</si>
  <si>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</si>
  <si>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</si>
  <si>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</si>
  <si>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</si>
  <si>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</si>
  <si>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</si>
  <si>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</si>
  <si>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</si>
  <si>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</si>
  <si>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</si>
  <si>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</si>
  <si>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</si>
  <si>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</si>
  <si>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</si>
  <si>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</si>
  <si>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</si>
  <si>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</si>
  <si>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</si>
  <si>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</si>
  <si>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</si>
  <si>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</si>
  <si>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</si>
  <si>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</si>
  <si>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</si>
  <si>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</si>
  <si>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</si>
  <si>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</si>
  <si>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</si>
  <si>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</si>
  <si>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</si>
  <si>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</si>
  <si>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</si>
  <si>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</si>
  <si>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</si>
  <si>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</si>
  <si>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</si>
  <si>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</si>
  <si>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</si>
  <si>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</si>
  <si>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</si>
  <si>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</si>
  <si>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</si>
  <si>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</si>
  <si>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</si>
  <si>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</si>
  <si>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</si>
  <si>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</si>
  <si>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</si>
  <si>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</si>
  <si>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</si>
  <si>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</si>
  <si>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</si>
  <si>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</si>
  <si>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</si>
  <si>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</si>
  <si>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</si>
  <si>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</si>
  <si>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</si>
  <si>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</si>
  <si>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</si>
  <si>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</si>
  <si>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</si>
  <si>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</si>
  <si>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</si>
  <si>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</si>
  <si>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</si>
  <si>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</si>
  <si>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</si>
  <si>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</si>
  <si>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</si>
  <si>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</si>
  <si>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</si>
  <si>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</si>
  <si>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</si>
  <si>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</si>
  <si>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</si>
  <si>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</si>
  <si>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</si>
  <si>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</si>
  <si>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</si>
  <si>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</si>
  <si>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</si>
  <si>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</si>
  <si>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</si>
  <si>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</si>
  <si>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</si>
  <si>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</si>
  <si>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</si>
  <si>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</si>
  <si>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</si>
  <si>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</si>
  <si>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</si>
  <si>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</si>
  <si>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</si>
  <si>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</si>
  <si>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</si>
  <si>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</si>
  <si>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</si>
  <si>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</si>
  <si>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</si>
  <si>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</si>
  <si>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</si>
  <si>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Skyllevandsbehandling, inkl. UV-filter mv., Mek./EL</t>
  </si>
  <si>
    <t>Beluftningsanlæg, iltningstrappe, Mek./EL</t>
  </si>
  <si>
    <t>SRO anlæg</t>
  </si>
  <si>
    <t>Filteranlæg, åbne filtre, enkelt filtrering, Mek./EL</t>
  </si>
  <si>
    <t>Ø 50mm &lt; Ledningsnet ≤ Ø110 mm</t>
  </si>
  <si>
    <t xml:space="preserve">Afregningsmålere, mekaniske </t>
  </si>
  <si>
    <t>Ø110 mm &lt; Ledningsnet ≤ Ø 250 mm</t>
  </si>
  <si>
    <t>Pumpestation (inkl. evt. hydrofor)/trykforøger, Konstruktioner</t>
  </si>
  <si>
    <t>Afregningsmålere, elektroniske &gt; Ø110 mm</t>
  </si>
  <si>
    <t>SRO-brønd/kvarterbrønd/sektionsbrønd, Mek./EL</t>
  </si>
  <si>
    <t>Lager</t>
  </si>
  <si>
    <t>Værksted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</si>
  <si>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</si>
  <si>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</si>
  <si>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</si>
  <si>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</si>
  <si>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Miljø- og servicemål</t>
  </si>
  <si>
    <t>Omkostninger eksl.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</si>
</sst>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96">
    <xf numFmtId="0" fontId="0" fillId="0" borderId="0" xfId="0"/>
    <xf numFmtId="3" fontId="8" fillId="11" borderId="12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 applyProtection="1"/>
    <xf numFmtId="0" fontId="5" fillId="2" borderId="0" xfId="0" applyFont="1" applyFill="1" applyAlignment="1" applyProtection="1">
      <alignment horizontal="center"/>
    </xf>
    <xf numFmtId="0" fontId="3" fillId="2" borderId="0" xfId="0" applyFont="1" applyFill="1" applyProtection="1"/>
    <xf numFmtId="0" fontId="6" fillId="2" borderId="0" xfId="0" applyFont="1" applyFill="1" applyAlignment="1" applyProtection="1">
      <alignment horizontal="center"/>
    </xf>
    <xf numFmtId="0" fontId="3" fillId="2" borderId="0" xfId="0" applyFont="1" applyFill="1" applyBorder="1" applyProtection="1"/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1" fillId="3" borderId="7" xfId="3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8" xfId="0" applyFont="1" applyFill="1" applyBorder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0" fillId="10" borderId="0" xfId="0" applyFill="1" applyProtection="1"/>
    <xf numFmtId="0" fontId="2" fillId="2" borderId="0" xfId="0" applyFont="1" applyFill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2" xfId="0" applyFont="1" applyFill="1" applyBorder="1" applyAlignment="1" applyProtection="1">
      <alignment horizontal="left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1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8" fillId="10" borderId="1" xfId="0" applyNumberFormat="1" applyFont="1" applyFill="1" applyBorder="1" applyProtection="1"/>
    <xf numFmtId="0" fontId="12" fillId="10" borderId="2" xfId="0" applyFont="1" applyFill="1" applyBorder="1" applyAlignment="1" applyProtection="1">
      <alignment horizontal="left"/>
    </xf>
    <xf numFmtId="0" fontId="10" fillId="10" borderId="11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2" xfId="0" applyFont="1" applyFill="1" applyBorder="1" applyAlignment="1" applyProtection="1">
      <alignment horizontal="left"/>
    </xf>
    <xf numFmtId="0" fontId="11" fillId="4" borderId="11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3" fontId="11" fillId="4" borderId="1" xfId="0" applyNumberFormat="1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</xf>
    <xf numFmtId="1" fontId="8" fillId="1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10" xfId="0" applyFont="1" applyFill="1" applyBorder="1" applyProtection="1"/>
    <xf numFmtId="0" fontId="7" fillId="3" borderId="2" xfId="0" quotePrefix="1" applyFont="1" applyFill="1" applyBorder="1" applyAlignment="1" applyProtection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" t="s">
        <v>11</v>
      </c>
      <c r="E6" s="5"/>
      <c r="F6" s="5"/>
      <c r="G6" s="5"/>
      <c r="H6" s="4"/>
      <c r="I6" s="2"/>
    </row>
    <row r="7" spans="1:9" ht="15" customHeight="1" x14ac:dyDescent="0.25">
      <c r="A7" s="2"/>
      <c r="B7" s="2"/>
      <c r="C7" s="4"/>
      <c r="D7" s="5"/>
      <c r="E7" s="5"/>
      <c r="F7" s="5"/>
      <c r="G7" s="5"/>
      <c r="H7" s="4"/>
      <c r="I7" s="2"/>
    </row>
    <row r="8" spans="1:9" ht="15.75" x14ac:dyDescent="0.25">
      <c r="A8" s="2"/>
      <c r="B8" s="2"/>
      <c r="C8" s="6"/>
      <c r="D8" s="7" t="s">
        <v>112</v>
      </c>
      <c r="E8" s="7"/>
      <c r="F8" s="7"/>
      <c r="G8" s="7"/>
      <c r="H8" s="6"/>
      <c r="I8" s="2"/>
    </row>
    <row r="9" spans="1:9" x14ac:dyDescent="0.25">
      <c r="A9" s="2"/>
      <c r="B9" s="2"/>
      <c r="C9" s="8"/>
      <c r="D9" s="8"/>
      <c r="E9" s="8"/>
      <c r="F9" s="8"/>
      <c r="G9" s="8"/>
      <c r="H9" s="8"/>
      <c r="I9" s="2"/>
    </row>
    <row r="10" spans="1:9" x14ac:dyDescent="0.25">
      <c r="A10" s="2"/>
      <c r="B10" s="8"/>
      <c r="C10" s="8"/>
      <c r="D10" s="8"/>
      <c r="E10" s="8"/>
      <c r="F10" s="8"/>
      <c r="G10" s="8"/>
      <c r="H10" s="8"/>
      <c r="I10" s="2"/>
    </row>
    <row r="11" spans="1:9" x14ac:dyDescent="0.25">
      <c r="A11" s="2"/>
      <c r="B11" s="8"/>
      <c r="C11" s="8"/>
      <c r="D11" s="9" t="s">
        <v>12</v>
      </c>
      <c r="E11" s="9"/>
      <c r="F11" s="9"/>
      <c r="G11" s="9"/>
      <c r="H11" s="8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10" t="s">
        <v>13</v>
      </c>
      <c r="D13" s="11" t="s">
        <v>23</v>
      </c>
      <c r="E13" s="12"/>
      <c r="F13" s="12"/>
      <c r="G13" s="13"/>
      <c r="H13" s="2"/>
      <c r="I13" s="2"/>
    </row>
    <row r="14" spans="1:9" x14ac:dyDescent="0.25">
      <c r="A14" s="2"/>
      <c r="B14" s="2"/>
      <c r="C14" s="10" t="s">
        <v>14</v>
      </c>
      <c r="D14" s="14" t="s">
        <v>22</v>
      </c>
      <c r="E14" s="15"/>
      <c r="F14" s="15"/>
      <c r="G14" s="16"/>
      <c r="H14" s="2"/>
      <c r="I14" s="2"/>
    </row>
    <row r="15" spans="1:9" x14ac:dyDescent="0.25">
      <c r="A15" s="2"/>
      <c r="B15" s="2"/>
      <c r="C15" s="10" t="s">
        <v>15</v>
      </c>
      <c r="D15" s="17" t="s">
        <v>24</v>
      </c>
      <c r="E15" s="18"/>
      <c r="F15" s="18"/>
      <c r="G15" s="19"/>
      <c r="H15" s="2"/>
      <c r="I15" s="2"/>
    </row>
    <row r="16" spans="1:9" x14ac:dyDescent="0.25">
      <c r="A16" s="2"/>
      <c r="B16" s="2"/>
      <c r="C16" s="10" t="s">
        <v>16</v>
      </c>
      <c r="D16" s="20" t="s">
        <v>25</v>
      </c>
      <c r="E16" s="21"/>
      <c r="F16" s="21"/>
      <c r="G16" s="22"/>
      <c r="H16" s="2"/>
      <c r="I16" s="2"/>
    </row>
    <row r="17" spans="1:9" x14ac:dyDescent="0.25">
      <c r="A17" s="2"/>
      <c r="B17" s="2"/>
      <c r="C17" s="10" t="s">
        <v>17</v>
      </c>
      <c r="D17" s="20" t="s">
        <v>26</v>
      </c>
      <c r="E17" s="21"/>
      <c r="F17" s="21"/>
      <c r="G17" s="22"/>
      <c r="H17" s="2"/>
      <c r="I17" s="2"/>
    </row>
    <row r="18" spans="1:9" x14ac:dyDescent="0.25">
      <c r="A18" s="2"/>
      <c r="B18" s="2"/>
      <c r="C18" s="10" t="s">
        <v>18</v>
      </c>
      <c r="D18" s="23" t="s">
        <v>32</v>
      </c>
      <c r="E18" s="24"/>
      <c r="F18" s="24"/>
      <c r="G18" s="25"/>
      <c r="H18" s="2"/>
      <c r="I18" s="2"/>
    </row>
    <row r="19" spans="1:9" x14ac:dyDescent="0.25">
      <c r="A19" s="2"/>
      <c r="B19" s="2"/>
      <c r="C19" s="10" t="s">
        <v>19</v>
      </c>
      <c r="D19" s="26" t="s">
        <v>5</v>
      </c>
      <c r="E19" s="27"/>
      <c r="F19" s="27"/>
      <c r="G19" s="28"/>
      <c r="H19" s="2"/>
      <c r="I19" s="2"/>
    </row>
    <row r="20" spans="1:9" x14ac:dyDescent="0.25">
      <c r="A20" s="2"/>
      <c r="B20" s="2"/>
      <c r="C20" s="10" t="s">
        <v>20</v>
      </c>
      <c r="D20" s="26" t="s">
        <v>28</v>
      </c>
      <c r="E20" s="27"/>
      <c r="F20" s="27"/>
      <c r="G20" s="28"/>
      <c r="H20" s="2"/>
      <c r="I20" s="2"/>
    </row>
    <row r="21" spans="1:9" x14ac:dyDescent="0.25">
      <c r="A21" s="2"/>
      <c r="B21" s="2"/>
      <c r="C21" s="10" t="s">
        <v>21</v>
      </c>
      <c r="D21" s="29" t="s">
        <v>29</v>
      </c>
      <c r="E21" s="30"/>
      <c r="F21" s="30"/>
      <c r="G21" s="31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</sheetData>
  <sheetProtection password="DFE9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8" t="s">
        <v>6</v>
      </c>
      <c r="C3" s="88"/>
      <c r="D3" s="88"/>
      <c r="E3" s="88"/>
      <c r="F3" s="88"/>
      <c r="G3" s="88"/>
      <c r="H3" s="88"/>
      <c r="I3" s="2"/>
    </row>
    <row r="4" spans="1:9" ht="15" customHeight="1" x14ac:dyDescent="0.25">
      <c r="A4" s="2"/>
      <c r="B4" s="88"/>
      <c r="C4" s="88"/>
      <c r="D4" s="88"/>
      <c r="E4" s="88"/>
      <c r="F4" s="88"/>
      <c r="G4" s="88"/>
      <c r="H4" s="8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4" t="s">
        <v>47</v>
      </c>
      <c r="C9" s="55"/>
      <c r="D9" s="55"/>
      <c r="E9" s="55"/>
      <c r="F9" s="56"/>
      <c r="G9" s="57">
        <v>54474664</v>
      </c>
      <c r="H9" s="78" t="s">
        <v>4</v>
      </c>
      <c r="I9" s="2"/>
    </row>
    <row r="10" spans="1:9" x14ac:dyDescent="0.25">
      <c r="A10" s="2"/>
      <c r="B10" s="34" t="s">
        <v>48</v>
      </c>
      <c r="C10" s="35"/>
      <c r="D10" s="35"/>
      <c r="E10" s="35"/>
      <c r="F10" s="35"/>
      <c r="G10" s="35"/>
      <c r="H10" s="36"/>
      <c r="I10" s="2"/>
    </row>
    <row r="11" spans="1:9" x14ac:dyDescent="0.25">
      <c r="A11" s="2"/>
      <c r="B11" s="50" t="s">
        <v>49</v>
      </c>
      <c r="C11" s="45"/>
      <c r="D11" s="46"/>
      <c r="E11" s="47">
        <v>13221421</v>
      </c>
      <c r="F11" s="70" t="s">
        <v>4</v>
      </c>
      <c r="G11" s="62"/>
      <c r="H11" s="92"/>
      <c r="I11" s="2"/>
    </row>
    <row r="12" spans="1:9" x14ac:dyDescent="0.25">
      <c r="A12" s="2"/>
      <c r="B12" s="50" t="s">
        <v>50</v>
      </c>
      <c r="C12" s="45"/>
      <c r="D12" s="46"/>
      <c r="E12" s="47">
        <v>4453416</v>
      </c>
      <c r="F12" s="70" t="s">
        <v>4</v>
      </c>
      <c r="G12" s="51"/>
      <c r="H12" s="93"/>
      <c r="I12" s="2"/>
    </row>
    <row r="13" spans="1:9" x14ac:dyDescent="0.25">
      <c r="A13" s="2"/>
      <c r="B13" s="50" t="s">
        <v>51</v>
      </c>
      <c r="C13" s="45"/>
      <c r="D13" s="46"/>
      <c r="E13" s="47">
        <v>296650</v>
      </c>
      <c r="F13" s="70" t="s">
        <v>4</v>
      </c>
      <c r="G13" s="51"/>
      <c r="H13" s="93"/>
      <c r="I13" s="2"/>
    </row>
    <row r="14" spans="1:9" x14ac:dyDescent="0.25">
      <c r="A14" s="2"/>
      <c r="B14" s="50" t="s">
        <v>52</v>
      </c>
      <c r="C14" s="45"/>
      <c r="D14" s="46"/>
      <c r="E14" s="47">
        <v>1333807</v>
      </c>
      <c r="F14" s="70" t="s">
        <v>4</v>
      </c>
      <c r="G14" s="51"/>
      <c r="H14" s="93"/>
      <c r="I14" s="2"/>
    </row>
    <row r="15" spans="1:9" x14ac:dyDescent="0.25">
      <c r="A15" s="2"/>
      <c r="B15" s="54" t="s">
        <v>53</v>
      </c>
      <c r="C15" s="55"/>
      <c r="D15" s="56"/>
      <c r="E15" s="57">
        <f>SUM(E11:E14)</f>
        <v>19305294</v>
      </c>
      <c r="F15" s="78" t="s">
        <v>4</v>
      </c>
      <c r="G15" s="51"/>
      <c r="H15" s="93"/>
      <c r="I15" s="2"/>
    </row>
    <row r="16" spans="1:9" x14ac:dyDescent="0.25">
      <c r="A16" s="2"/>
      <c r="B16" s="50" t="s">
        <v>54</v>
      </c>
      <c r="C16" s="45"/>
      <c r="D16" s="46"/>
      <c r="E16" s="47">
        <v>178947.63</v>
      </c>
      <c r="F16" s="70" t="s">
        <v>4</v>
      </c>
      <c r="G16" s="51"/>
      <c r="H16" s="93"/>
      <c r="I16" s="2"/>
    </row>
    <row r="17" spans="1:9" x14ac:dyDescent="0.25">
      <c r="A17" s="2"/>
      <c r="B17" s="50" t="s">
        <v>55</v>
      </c>
      <c r="C17" s="45"/>
      <c r="D17" s="46"/>
      <c r="E17" s="47">
        <v>81203.25</v>
      </c>
      <c r="F17" s="70" t="s">
        <v>4</v>
      </c>
      <c r="G17" s="51"/>
      <c r="H17" s="93"/>
      <c r="I17" s="2"/>
    </row>
    <row r="18" spans="1:9" x14ac:dyDescent="0.25">
      <c r="A18" s="2"/>
      <c r="B18" s="50" t="s">
        <v>56</v>
      </c>
      <c r="C18" s="45"/>
      <c r="D18" s="46"/>
      <c r="E18" s="47">
        <v>0</v>
      </c>
      <c r="F18" s="70" t="s">
        <v>4</v>
      </c>
      <c r="G18" s="51"/>
      <c r="H18" s="93"/>
      <c r="I18" s="2"/>
    </row>
    <row r="19" spans="1:9" x14ac:dyDescent="0.25">
      <c r="A19" s="2"/>
      <c r="B19" s="54" t="s">
        <v>57</v>
      </c>
      <c r="C19" s="55"/>
      <c r="D19" s="56"/>
      <c r="E19" s="57">
        <f>SUM(E16:E18)</f>
        <v>260150.88</v>
      </c>
      <c r="F19" s="78" t="s">
        <v>4</v>
      </c>
      <c r="G19" s="51"/>
      <c r="H19" s="93"/>
      <c r="I19" s="2"/>
    </row>
    <row r="20" spans="1:9" ht="29.25" customHeight="1" x14ac:dyDescent="0.25">
      <c r="A20" s="2"/>
      <c r="B20" s="37" t="s">
        <v>58</v>
      </c>
      <c r="C20" s="38"/>
      <c r="D20" s="39"/>
      <c r="E20" s="47">
        <v>-2959332.8</v>
      </c>
      <c r="F20" s="70" t="s">
        <v>4</v>
      </c>
      <c r="G20" s="51"/>
      <c r="H20" s="93"/>
      <c r="I20" s="2"/>
    </row>
    <row r="21" spans="1:9" ht="30.75" customHeight="1" x14ac:dyDescent="0.25">
      <c r="A21" s="2"/>
      <c r="B21" s="37" t="s">
        <v>59</v>
      </c>
      <c r="C21" s="38"/>
      <c r="D21" s="39"/>
      <c r="E21" s="47">
        <v>-7580432.1399999997</v>
      </c>
      <c r="F21" s="70" t="s">
        <v>4</v>
      </c>
      <c r="G21" s="51"/>
      <c r="H21" s="93"/>
      <c r="I21" s="2"/>
    </row>
    <row r="22" spans="1:9" x14ac:dyDescent="0.25">
      <c r="A22" s="2"/>
      <c r="B22" s="50" t="s">
        <v>60</v>
      </c>
      <c r="C22" s="45"/>
      <c r="D22" s="46"/>
      <c r="E22" s="47">
        <v>-57986</v>
      </c>
      <c r="F22" s="70" t="s">
        <v>4</v>
      </c>
      <c r="G22" s="51"/>
      <c r="H22" s="93"/>
      <c r="I22" s="2"/>
    </row>
    <row r="23" spans="1:9" x14ac:dyDescent="0.25">
      <c r="A23" s="2"/>
      <c r="B23" s="50" t="s">
        <v>61</v>
      </c>
      <c r="C23" s="45"/>
      <c r="D23" s="46"/>
      <c r="E23" s="47">
        <v>0</v>
      </c>
      <c r="F23" s="70" t="s">
        <v>4</v>
      </c>
      <c r="G23" s="51"/>
      <c r="H23" s="93"/>
      <c r="I23" s="2"/>
    </row>
    <row r="24" spans="1:9" ht="30" customHeight="1" x14ac:dyDescent="0.25">
      <c r="A24" s="2"/>
      <c r="B24" s="37" t="s">
        <v>62</v>
      </c>
      <c r="C24" s="38"/>
      <c r="D24" s="39"/>
      <c r="E24" s="47">
        <v>0</v>
      </c>
      <c r="F24" s="70" t="s">
        <v>4</v>
      </c>
      <c r="G24" s="51"/>
      <c r="H24" s="93"/>
      <c r="I24" s="2"/>
    </row>
    <row r="25" spans="1:9" ht="30" customHeight="1" x14ac:dyDescent="0.25">
      <c r="A25" s="2"/>
      <c r="B25" s="37" t="s">
        <v>63</v>
      </c>
      <c r="C25" s="38"/>
      <c r="D25" s="39"/>
      <c r="E25" s="47">
        <v>0</v>
      </c>
      <c r="F25" s="70" t="s">
        <v>4</v>
      </c>
      <c r="G25" s="51"/>
      <c r="H25" s="93"/>
      <c r="I25" s="2"/>
    </row>
    <row r="26" spans="1:9" ht="30" customHeight="1" x14ac:dyDescent="0.25">
      <c r="A26" s="2"/>
      <c r="B26" s="37" t="s">
        <v>64</v>
      </c>
      <c r="C26" s="38"/>
      <c r="D26" s="39"/>
      <c r="E26" s="47">
        <v>0</v>
      </c>
      <c r="F26" s="70" t="s">
        <v>4</v>
      </c>
      <c r="G26" s="51"/>
      <c r="H26" s="93"/>
      <c r="I26" s="2"/>
    </row>
    <row r="27" spans="1:9" x14ac:dyDescent="0.25">
      <c r="A27" s="2"/>
      <c r="B27" s="54" t="s">
        <v>65</v>
      </c>
      <c r="C27" s="55"/>
      <c r="D27" s="56"/>
      <c r="E27" s="57">
        <f>SUM(E20:E26)</f>
        <v>-10597750.939999999</v>
      </c>
      <c r="F27" s="78" t="s">
        <v>4</v>
      </c>
      <c r="G27" s="52"/>
      <c r="H27" s="94"/>
      <c r="I27" s="2"/>
    </row>
    <row r="28" spans="1:9" x14ac:dyDescent="0.25">
      <c r="A28" s="2"/>
      <c r="B28" s="54" t="s">
        <v>66</v>
      </c>
      <c r="C28" s="55"/>
      <c r="D28" s="56"/>
      <c r="E28" s="57">
        <f>E15+E19+E27</f>
        <v>8967693.9399999995</v>
      </c>
      <c r="F28" s="78" t="s">
        <v>4</v>
      </c>
      <c r="G28" s="1">
        <f>IF(E28&lt;0,0,-E28)</f>
        <v>-8967693.9399999995</v>
      </c>
      <c r="H28" s="78" t="s">
        <v>4</v>
      </c>
      <c r="I28" s="2"/>
    </row>
    <row r="29" spans="1:9" x14ac:dyDescent="0.25">
      <c r="A29" s="2"/>
      <c r="B29" s="34" t="s">
        <v>67</v>
      </c>
      <c r="C29" s="35"/>
      <c r="D29" s="35"/>
      <c r="E29" s="35"/>
      <c r="F29" s="35"/>
      <c r="G29" s="35"/>
      <c r="H29" s="36"/>
      <c r="I29" s="2"/>
    </row>
    <row r="30" spans="1:9" x14ac:dyDescent="0.25">
      <c r="A30" s="2"/>
      <c r="B30" s="54" t="s">
        <v>67</v>
      </c>
      <c r="C30" s="55"/>
      <c r="D30" s="56"/>
      <c r="E30" s="57">
        <v>0</v>
      </c>
      <c r="F30" s="78" t="s">
        <v>4</v>
      </c>
      <c r="G30" s="57">
        <f>-$E$30</f>
        <v>0</v>
      </c>
      <c r="H30" s="78" t="s">
        <v>4</v>
      </c>
      <c r="I30" s="2"/>
    </row>
    <row r="31" spans="1:9" x14ac:dyDescent="0.25">
      <c r="A31" s="2"/>
      <c r="B31" s="95" t="s">
        <v>126</v>
      </c>
      <c r="C31" s="35"/>
      <c r="D31" s="35"/>
      <c r="E31" s="35"/>
      <c r="F31" s="35"/>
      <c r="G31" s="35"/>
      <c r="H31" s="36"/>
      <c r="I31" s="2"/>
    </row>
    <row r="32" spans="1:9" ht="30" customHeight="1" x14ac:dyDescent="0.25">
      <c r="A32" s="2"/>
      <c r="B32" s="37" t="s">
        <v>127</v>
      </c>
      <c r="C32" s="38"/>
      <c r="D32" s="39"/>
      <c r="E32" s="47">
        <v>48422589.310000002</v>
      </c>
      <c r="F32" s="70" t="s">
        <v>4</v>
      </c>
      <c r="G32" s="62"/>
      <c r="H32" s="92"/>
      <c r="I32" s="2"/>
    </row>
    <row r="33" spans="1:9" x14ac:dyDescent="0.25">
      <c r="A33" s="2"/>
      <c r="B33" s="50" t="s">
        <v>68</v>
      </c>
      <c r="C33" s="45"/>
      <c r="D33" s="46"/>
      <c r="E33" s="47">
        <v>0</v>
      </c>
      <c r="F33" s="70" t="s">
        <v>4</v>
      </c>
      <c r="G33" s="51"/>
      <c r="H33" s="93"/>
      <c r="I33" s="2"/>
    </row>
    <row r="34" spans="1:9" ht="43.5" customHeight="1" x14ac:dyDescent="0.25">
      <c r="A34" s="2"/>
      <c r="B34" s="37" t="s">
        <v>69</v>
      </c>
      <c r="C34" s="38"/>
      <c r="D34" s="39"/>
      <c r="E34" s="47">
        <v>783727.92</v>
      </c>
      <c r="F34" s="70" t="s">
        <v>4</v>
      </c>
      <c r="G34" s="52"/>
      <c r="H34" s="94"/>
      <c r="I34" s="2"/>
    </row>
    <row r="35" spans="1:9" x14ac:dyDescent="0.25">
      <c r="A35" s="2"/>
      <c r="B35" s="54" t="s">
        <v>70</v>
      </c>
      <c r="C35" s="55"/>
      <c r="D35" s="56"/>
      <c r="E35" s="57">
        <f>SUM(E32:E34)</f>
        <v>49206317.230000004</v>
      </c>
      <c r="F35" s="78" t="s">
        <v>4</v>
      </c>
      <c r="G35" s="57">
        <f>-E35</f>
        <v>-49206317.230000004</v>
      </c>
      <c r="H35" s="78" t="s">
        <v>4</v>
      </c>
      <c r="I35" s="2"/>
    </row>
    <row r="36" spans="1:9" x14ac:dyDescent="0.25">
      <c r="A36" s="2"/>
      <c r="B36" s="34" t="s">
        <v>46</v>
      </c>
      <c r="C36" s="35"/>
      <c r="D36" s="35"/>
      <c r="E36" s="35"/>
      <c r="F36" s="36"/>
      <c r="G36" s="63">
        <f>$G$9+$G$28+$G$30+$G$35</f>
        <v>-3699347.1700000018</v>
      </c>
      <c r="H36" s="64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.140625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128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ht="30" customHeight="1" x14ac:dyDescent="0.25">
      <c r="A9" s="2"/>
      <c r="B9" s="37" t="s">
        <v>31</v>
      </c>
      <c r="C9" s="38"/>
      <c r="D9" s="39"/>
      <c r="E9" s="40">
        <f>'Fane 3. Grundlag'!G12</f>
        <v>45177044.248031899</v>
      </c>
      <c r="F9" s="41" t="s">
        <v>4</v>
      </c>
      <c r="G9" s="42"/>
      <c r="H9" s="43"/>
      <c r="I9" s="2"/>
    </row>
    <row r="10" spans="1:9" x14ac:dyDescent="0.25">
      <c r="A10" s="2"/>
      <c r="B10" s="44" t="s">
        <v>97</v>
      </c>
      <c r="C10" s="45"/>
      <c r="D10" s="46"/>
      <c r="E10" s="47">
        <f>'Fane 3. Grundlag'!G11</f>
        <v>10211312.795912284</v>
      </c>
      <c r="F10" s="41" t="s">
        <v>4</v>
      </c>
      <c r="G10" s="48"/>
      <c r="H10" s="49"/>
      <c r="I10" s="2"/>
    </row>
    <row r="11" spans="1:9" x14ac:dyDescent="0.25">
      <c r="A11" s="2"/>
      <c r="B11" s="50" t="s">
        <v>25</v>
      </c>
      <c r="C11" s="45"/>
      <c r="D11" s="46"/>
      <c r="E11" s="47">
        <f>'Fane 4. Individuelt eff.krav'!G13</f>
        <v>581535.14118588669</v>
      </c>
      <c r="F11" s="41" t="s">
        <v>4</v>
      </c>
      <c r="G11" s="51"/>
      <c r="H11" s="49"/>
      <c r="I11" s="2"/>
    </row>
    <row r="12" spans="1:9" x14ac:dyDescent="0.25">
      <c r="A12" s="2"/>
      <c r="B12" s="50" t="s">
        <v>26</v>
      </c>
      <c r="C12" s="45"/>
      <c r="D12" s="46"/>
      <c r="E12" s="47">
        <f>'Fane 5. Generelt eff.krav'!G15</f>
        <v>453344.68247583415</v>
      </c>
      <c r="F12" s="41" t="s">
        <v>4</v>
      </c>
      <c r="G12" s="52"/>
      <c r="H12" s="53"/>
      <c r="I12" s="2"/>
    </row>
    <row r="13" spans="1:9" x14ac:dyDescent="0.25">
      <c r="A13" s="2"/>
      <c r="B13" s="54" t="s">
        <v>43</v>
      </c>
      <c r="C13" s="55"/>
      <c r="D13" s="56"/>
      <c r="E13" s="57">
        <f>$E$9-$E$11-$E$12</f>
        <v>44142164.424370177</v>
      </c>
      <c r="F13" s="58" t="s">
        <v>4</v>
      </c>
      <c r="G13" s="57">
        <f>E13</f>
        <v>44142164.424370177</v>
      </c>
      <c r="H13" s="58" t="s">
        <v>4</v>
      </c>
      <c r="I13" s="2"/>
    </row>
    <row r="14" spans="1:9" x14ac:dyDescent="0.25">
      <c r="A14" s="2"/>
      <c r="B14" s="34" t="s">
        <v>32</v>
      </c>
      <c r="C14" s="35"/>
      <c r="D14" s="35"/>
      <c r="E14" s="35"/>
      <c r="F14" s="35"/>
      <c r="G14" s="35"/>
      <c r="H14" s="36"/>
      <c r="I14" s="2"/>
    </row>
    <row r="15" spans="1:9" x14ac:dyDescent="0.25">
      <c r="A15" s="2"/>
      <c r="B15" s="59" t="s">
        <v>108</v>
      </c>
      <c r="C15" s="60"/>
      <c r="D15" s="61"/>
      <c r="E15" s="57">
        <f>'Fane 6. Hist. over el. underdæk'!G13</f>
        <v>302561.75</v>
      </c>
      <c r="F15" s="58" t="s">
        <v>4</v>
      </c>
      <c r="G15" s="57">
        <f>E15</f>
        <v>302561.75</v>
      </c>
      <c r="H15" s="58" t="s">
        <v>4</v>
      </c>
      <c r="I15" s="2"/>
    </row>
    <row r="16" spans="1:9" x14ac:dyDescent="0.25">
      <c r="A16" s="2"/>
      <c r="B16" s="34" t="s">
        <v>28</v>
      </c>
      <c r="C16" s="35"/>
      <c r="D16" s="35"/>
      <c r="E16" s="35"/>
      <c r="F16" s="35"/>
      <c r="G16" s="35"/>
      <c r="H16" s="36"/>
      <c r="I16" s="2"/>
    </row>
    <row r="17" spans="1:9" x14ac:dyDescent="0.25">
      <c r="A17" s="2"/>
      <c r="B17" s="37" t="s">
        <v>35</v>
      </c>
      <c r="C17" s="38"/>
      <c r="D17" s="39"/>
      <c r="E17" s="47">
        <f>'Fane 8. Korrektion af PL2015'!G11</f>
        <v>79237.980000000447</v>
      </c>
      <c r="F17" s="41" t="s">
        <v>4</v>
      </c>
      <c r="G17" s="62"/>
      <c r="H17" s="43"/>
      <c r="I17" s="2"/>
    </row>
    <row r="18" spans="1:9" x14ac:dyDescent="0.25">
      <c r="A18" s="2"/>
      <c r="B18" s="37" t="s">
        <v>36</v>
      </c>
      <c r="C18" s="38"/>
      <c r="D18" s="39"/>
      <c r="E18" s="47">
        <f>'Fane 8. Korrektion af PL2015'!G17</f>
        <v>-457073.4700000002</v>
      </c>
      <c r="F18" s="41" t="s">
        <v>4</v>
      </c>
      <c r="G18" s="51"/>
      <c r="H18" s="49"/>
      <c r="I18" s="2"/>
    </row>
    <row r="19" spans="1:9" ht="30" customHeight="1" x14ac:dyDescent="0.25">
      <c r="A19" s="2"/>
      <c r="B19" s="37" t="s">
        <v>98</v>
      </c>
      <c r="C19" s="38"/>
      <c r="D19" s="39"/>
      <c r="E19" s="47">
        <f>'Fane 8. Korrektion af PL2015'!G23</f>
        <v>-3200.5</v>
      </c>
      <c r="F19" s="41" t="s">
        <v>4</v>
      </c>
      <c r="G19" s="48"/>
      <c r="H19" s="49"/>
      <c r="I19" s="2"/>
    </row>
    <row r="20" spans="1:9" ht="28.5" customHeight="1" x14ac:dyDescent="0.25">
      <c r="A20" s="2"/>
      <c r="B20" s="37" t="s">
        <v>37</v>
      </c>
      <c r="C20" s="38"/>
      <c r="D20" s="39"/>
      <c r="E20" s="47">
        <f>'Fane 8. Korrektion af PL2015'!G30</f>
        <v>192196.35333333304</v>
      </c>
      <c r="F20" s="41" t="s">
        <v>4</v>
      </c>
      <c r="G20" s="52"/>
      <c r="H20" s="53"/>
      <c r="I20" s="2"/>
    </row>
    <row r="21" spans="1:9" x14ac:dyDescent="0.25">
      <c r="A21" s="2"/>
      <c r="B21" s="59" t="s">
        <v>38</v>
      </c>
      <c r="C21" s="60"/>
      <c r="D21" s="61"/>
      <c r="E21" s="57">
        <f>SUM(E17:E20)</f>
        <v>-188839.63666666672</v>
      </c>
      <c r="F21" s="58" t="s">
        <v>4</v>
      </c>
      <c r="G21" s="57">
        <f>E21</f>
        <v>-188839.63666666672</v>
      </c>
      <c r="H21" s="58" t="s">
        <v>4</v>
      </c>
      <c r="I21" s="2"/>
    </row>
    <row r="22" spans="1:9" x14ac:dyDescent="0.25">
      <c r="A22" s="2"/>
      <c r="B22" s="34" t="s">
        <v>33</v>
      </c>
      <c r="C22" s="35"/>
      <c r="D22" s="35"/>
      <c r="E22" s="35"/>
      <c r="F22" s="35"/>
      <c r="G22" s="35"/>
      <c r="H22" s="36"/>
      <c r="I22" s="2"/>
    </row>
    <row r="23" spans="1:9" x14ac:dyDescent="0.25">
      <c r="A23" s="2"/>
      <c r="B23" s="59" t="s">
        <v>34</v>
      </c>
      <c r="C23" s="60"/>
      <c r="D23" s="61"/>
      <c r="E23" s="57">
        <f>'Fane 9. Kontrol af PL2015'!G36</f>
        <v>-3699347.1700000018</v>
      </c>
      <c r="F23" s="58" t="s">
        <v>4</v>
      </c>
      <c r="G23" s="57">
        <f>E23</f>
        <v>-3699347.1700000018</v>
      </c>
      <c r="H23" s="58" t="s">
        <v>4</v>
      </c>
      <c r="I23" s="2"/>
    </row>
    <row r="24" spans="1:9" x14ac:dyDescent="0.25">
      <c r="A24" s="2"/>
      <c r="B24" s="34" t="s">
        <v>39</v>
      </c>
      <c r="C24" s="35"/>
      <c r="D24" s="35"/>
      <c r="E24" s="35"/>
      <c r="F24" s="36"/>
      <c r="G24" s="63">
        <f>G13+G15+G21+G23</f>
        <v>40556539.367703512</v>
      </c>
      <c r="H24" s="64" t="s">
        <v>4</v>
      </c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</sheetData>
  <sheetProtection password="DFE9" sheet="1" objects="1" scenarios="1"/>
  <mergeCells count="18"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  <mergeCell ref="B21:D21"/>
    <mergeCell ref="B19:D1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37" t="s">
        <v>40</v>
      </c>
      <c r="C9" s="38"/>
      <c r="D9" s="39"/>
      <c r="E9" s="40">
        <f>'Fane 2.1. Økonomisk ramme 2017'!$E$9-'Fane 2.1. Økonomisk ramme 2017'!$E$11-'Fane 2.1. Økonomisk ramme 2017'!$E$12</f>
        <v>44142164.424370177</v>
      </c>
      <c r="F9" s="41" t="s">
        <v>4</v>
      </c>
      <c r="G9" s="42"/>
      <c r="H9" s="43"/>
      <c r="I9" s="2"/>
    </row>
    <row r="10" spans="1:9" x14ac:dyDescent="0.25">
      <c r="A10" s="2"/>
      <c r="B10" s="44" t="s">
        <v>110</v>
      </c>
      <c r="C10" s="65"/>
      <c r="D10" s="66"/>
      <c r="E10" s="47">
        <f>'Fane 3. Grundlag'!$G$9*(1-'Fane 4. Individuelt eff.krav'!$G$12/100)-'Fane 5. Generelt eff.krav'!G$11</f>
        <v>11945236.883064721</v>
      </c>
      <c r="F10" s="41" t="s">
        <v>4</v>
      </c>
      <c r="G10" s="48"/>
      <c r="H10" s="49"/>
      <c r="I10" s="2"/>
    </row>
    <row r="11" spans="1:9" x14ac:dyDescent="0.25">
      <c r="A11" s="2"/>
      <c r="B11" s="44" t="s">
        <v>111</v>
      </c>
      <c r="C11" s="65"/>
      <c r="D11" s="66"/>
      <c r="E11" s="47">
        <f>'Fane 3. Grundlag'!$G$10*(1-'Fane 4. Individuelt eff.krav'!$G$12/100)-'Fane 5. Generelt eff.krav'!G$14</f>
        <v>21984981.440296184</v>
      </c>
      <c r="F11" s="41" t="s">
        <v>4</v>
      </c>
      <c r="G11" s="48"/>
      <c r="H11" s="49"/>
      <c r="I11" s="2"/>
    </row>
    <row r="12" spans="1:9" x14ac:dyDescent="0.25">
      <c r="A12" s="2"/>
      <c r="B12" s="44" t="s">
        <v>97</v>
      </c>
      <c r="C12" s="65"/>
      <c r="D12" s="66"/>
      <c r="E12" s="47">
        <f>'Fane 2.1. Økonomisk ramme 2017'!$E$10</f>
        <v>10211312.795912284</v>
      </c>
      <c r="F12" s="41" t="s">
        <v>4</v>
      </c>
      <c r="G12" s="48"/>
      <c r="H12" s="49"/>
      <c r="I12" s="2"/>
    </row>
    <row r="13" spans="1:9" x14ac:dyDescent="0.25">
      <c r="A13" s="2"/>
      <c r="B13" s="50" t="s">
        <v>41</v>
      </c>
      <c r="C13" s="45"/>
      <c r="D13" s="46"/>
      <c r="E13" s="47">
        <f>$E$9*0.0127</f>
        <v>560605.48818950122</v>
      </c>
      <c r="F13" s="41" t="s">
        <v>4</v>
      </c>
      <c r="G13" s="51"/>
      <c r="H13" s="49"/>
      <c r="I13" s="2"/>
    </row>
    <row r="14" spans="1:9" x14ac:dyDescent="0.25">
      <c r="A14" s="2"/>
      <c r="B14" s="50" t="s">
        <v>25</v>
      </c>
      <c r="C14" s="45"/>
      <c r="D14" s="46"/>
      <c r="E14" s="47">
        <f>('Fane 2.2. Økonomisk ramme 2018'!$E$9-'Fane 2.2. Økonomisk ramme 2018'!$E$12-'Fane 4. Individuelt eff.krav'!$G$10*(1-'Fane 5. Generelt eff.krav'!$G$10/100))*1.0127*'Fane 4. Individuelt eff.krav'!$G$12/100</f>
        <v>571484.2140370314</v>
      </c>
      <c r="F14" s="41" t="s">
        <v>4</v>
      </c>
      <c r="G14" s="51"/>
      <c r="H14" s="49"/>
      <c r="I14" s="2"/>
    </row>
    <row r="15" spans="1:9" x14ac:dyDescent="0.25">
      <c r="A15" s="2"/>
      <c r="B15" s="67" t="s">
        <v>26</v>
      </c>
      <c r="C15" s="68"/>
      <c r="D15" s="69"/>
      <c r="E15" s="47">
        <f>('Fane 3. Grundlag'!$G$9-'Fane 5. Generelt eff.krav'!G$11)*1.0127*0.02+('Fane 3. Grundlag'!$G$10-'Fane 5. Generelt eff.krav'!G$14)*1.0127*0.0091</f>
        <v>452186.870004892</v>
      </c>
      <c r="F15" s="41" t="s">
        <v>4</v>
      </c>
      <c r="G15" s="52"/>
      <c r="H15" s="53"/>
      <c r="I15" s="2"/>
    </row>
    <row r="16" spans="1:9" x14ac:dyDescent="0.25">
      <c r="A16" s="2"/>
      <c r="B16" s="54" t="s">
        <v>43</v>
      </c>
      <c r="C16" s="55"/>
      <c r="D16" s="56"/>
      <c r="E16" s="57">
        <f>$E$9+$E$13-$E$14-$E$15</f>
        <v>43679098.828517757</v>
      </c>
      <c r="F16" s="58" t="s">
        <v>4</v>
      </c>
      <c r="G16" s="57">
        <f>E16</f>
        <v>43679098.828517757</v>
      </c>
      <c r="H16" s="58" t="s">
        <v>4</v>
      </c>
      <c r="I16" s="2"/>
    </row>
    <row r="17" spans="1:9" x14ac:dyDescent="0.25">
      <c r="A17" s="2"/>
      <c r="B17" s="34" t="s">
        <v>32</v>
      </c>
      <c r="C17" s="35"/>
      <c r="D17" s="35"/>
      <c r="E17" s="35"/>
      <c r="F17" s="35"/>
      <c r="G17" s="35"/>
      <c r="H17" s="36"/>
      <c r="I17" s="2"/>
    </row>
    <row r="18" spans="1:9" ht="15" customHeight="1" x14ac:dyDescent="0.25">
      <c r="A18" s="2"/>
      <c r="B18" s="59" t="s">
        <v>108</v>
      </c>
      <c r="C18" s="60"/>
      <c r="D18" s="61"/>
      <c r="E18" s="57">
        <f>IF('Fane 6. Hist. over el. underdæk'!$G$12&gt;1,'Fane 6. Hist. over el. underdæk'!$G$13,0)</f>
        <v>302561.75</v>
      </c>
      <c r="F18" s="58" t="s">
        <v>4</v>
      </c>
      <c r="G18" s="57">
        <f>E18</f>
        <v>302561.75</v>
      </c>
      <c r="H18" s="58" t="s">
        <v>4</v>
      </c>
      <c r="I18" s="2"/>
    </row>
    <row r="19" spans="1:9" x14ac:dyDescent="0.25">
      <c r="A19" s="2"/>
      <c r="B19" s="34" t="s">
        <v>42</v>
      </c>
      <c r="C19" s="35"/>
      <c r="D19" s="35"/>
      <c r="E19" s="35"/>
      <c r="F19" s="36"/>
      <c r="G19" s="63">
        <f>G16+G18</f>
        <v>43981660.578517757</v>
      </c>
      <c r="H19" s="64" t="s">
        <v>4</v>
      </c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9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44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99</v>
      </c>
      <c r="C9" s="45"/>
      <c r="D9" s="45"/>
      <c r="E9" s="45"/>
      <c r="F9" s="46"/>
      <c r="G9" s="47">
        <v>12399681.308398679</v>
      </c>
      <c r="H9" s="70" t="s">
        <v>4</v>
      </c>
      <c r="I9" s="2"/>
    </row>
    <row r="10" spans="1:9" x14ac:dyDescent="0.25">
      <c r="A10" s="2"/>
      <c r="B10" s="50" t="s">
        <v>100</v>
      </c>
      <c r="C10" s="45"/>
      <c r="D10" s="45"/>
      <c r="E10" s="45"/>
      <c r="F10" s="46"/>
      <c r="G10" s="47">
        <v>22566050.143720936</v>
      </c>
      <c r="H10" s="70" t="s">
        <v>4</v>
      </c>
      <c r="I10" s="2"/>
    </row>
    <row r="11" spans="1:9" x14ac:dyDescent="0.25">
      <c r="A11" s="2"/>
      <c r="B11" s="50" t="s">
        <v>101</v>
      </c>
      <c r="C11" s="45"/>
      <c r="D11" s="45"/>
      <c r="E11" s="45"/>
      <c r="F11" s="46"/>
      <c r="G11" s="47">
        <v>10211312.795912284</v>
      </c>
      <c r="H11" s="70" t="s">
        <v>4</v>
      </c>
      <c r="I11" s="2"/>
    </row>
    <row r="12" spans="1:9" x14ac:dyDescent="0.25">
      <c r="A12" s="2"/>
      <c r="B12" s="34" t="s">
        <v>44</v>
      </c>
      <c r="C12" s="35"/>
      <c r="D12" s="35"/>
      <c r="E12" s="35"/>
      <c r="F12" s="36"/>
      <c r="G12" s="63">
        <f>SUM(G9:G11)</f>
        <v>45177044.248031899</v>
      </c>
      <c r="H12" s="64" t="s">
        <v>4</v>
      </c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72" t="s">
        <v>102</v>
      </c>
      <c r="C14" s="71"/>
      <c r="D14" s="71"/>
      <c r="E14" s="71"/>
      <c r="F14" s="71"/>
      <c r="G14" s="71"/>
      <c r="H14" s="71"/>
      <c r="I14" s="2"/>
    </row>
    <row r="15" spans="1:9" x14ac:dyDescent="0.25">
      <c r="A15" s="2"/>
      <c r="B15" s="71"/>
      <c r="C15" s="71"/>
      <c r="D15" s="71"/>
      <c r="E15" s="71"/>
      <c r="F15" s="71"/>
      <c r="G15" s="71"/>
      <c r="H15" s="71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2"/>
  <sheetViews>
    <sheetView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27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25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103</v>
      </c>
      <c r="C9" s="45"/>
      <c r="D9" s="45"/>
      <c r="E9" s="45"/>
      <c r="F9" s="46"/>
      <c r="G9" s="47">
        <f>'Fane 3. Grundlag'!G12-'Fane 3. Grundlag'!G11</f>
        <v>34965731.452119619</v>
      </c>
      <c r="H9" s="70" t="s">
        <v>4</v>
      </c>
      <c r="I9" s="2"/>
    </row>
    <row r="10" spans="1:9" x14ac:dyDescent="0.25">
      <c r="A10" s="2"/>
      <c r="B10" s="50" t="s">
        <v>129</v>
      </c>
      <c r="C10" s="45"/>
      <c r="D10" s="45"/>
      <c r="E10" s="45"/>
      <c r="F10" s="46"/>
      <c r="G10" s="47">
        <v>38037.059703298306</v>
      </c>
      <c r="H10" s="70" t="s">
        <v>4</v>
      </c>
      <c r="I10" s="2"/>
    </row>
    <row r="11" spans="1:9" x14ac:dyDescent="0.25">
      <c r="A11" s="2"/>
      <c r="B11" s="50" t="s">
        <v>130</v>
      </c>
      <c r="C11" s="45"/>
      <c r="D11" s="45"/>
      <c r="E11" s="45"/>
      <c r="F11" s="46"/>
      <c r="G11" s="47">
        <f>$G$9-$G$10</f>
        <v>34927694.392416321</v>
      </c>
      <c r="H11" s="70" t="s">
        <v>4</v>
      </c>
      <c r="I11" s="2"/>
    </row>
    <row r="12" spans="1:9" x14ac:dyDescent="0.25">
      <c r="A12" s="2"/>
      <c r="B12" s="50" t="s">
        <v>71</v>
      </c>
      <c r="C12" s="45"/>
      <c r="D12" s="45"/>
      <c r="E12" s="45"/>
      <c r="F12" s="46"/>
      <c r="G12" s="73">
        <v>1.6649685909761982</v>
      </c>
      <c r="H12" s="70" t="s">
        <v>72</v>
      </c>
      <c r="I12" s="2"/>
    </row>
    <row r="13" spans="1:9" x14ac:dyDescent="0.25">
      <c r="A13" s="2"/>
      <c r="B13" s="34" t="s">
        <v>25</v>
      </c>
      <c r="C13" s="35"/>
      <c r="D13" s="35"/>
      <c r="E13" s="35"/>
      <c r="F13" s="36"/>
      <c r="G13" s="63">
        <f>$G$11*$G$12/100</f>
        <v>581535.14118588669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7">
    <mergeCell ref="B3:H4"/>
    <mergeCell ref="B8:H8"/>
    <mergeCell ref="B13:F13"/>
    <mergeCell ref="B12:F12"/>
    <mergeCell ref="B9:F9"/>
    <mergeCell ref="B11:F11"/>
    <mergeCell ref="B10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8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74" t="s">
        <v>99</v>
      </c>
      <c r="C9" s="75"/>
      <c r="D9" s="75"/>
      <c r="E9" s="75"/>
      <c r="F9" s="76"/>
      <c r="G9" s="47">
        <f>'Fane 3. Grundlag'!G9</f>
        <v>12399681.308398679</v>
      </c>
      <c r="H9" s="70" t="s">
        <v>4</v>
      </c>
      <c r="I9" s="2"/>
    </row>
    <row r="10" spans="1:9" x14ac:dyDescent="0.25">
      <c r="A10" s="2"/>
      <c r="B10" s="50" t="s">
        <v>26</v>
      </c>
      <c r="C10" s="45"/>
      <c r="D10" s="45"/>
      <c r="E10" s="45"/>
      <c r="F10" s="46"/>
      <c r="G10" s="77">
        <f>2</f>
        <v>2</v>
      </c>
      <c r="H10" s="70" t="s">
        <v>72</v>
      </c>
      <c r="I10" s="2"/>
    </row>
    <row r="11" spans="1:9" x14ac:dyDescent="0.25">
      <c r="A11" s="2"/>
      <c r="B11" s="54" t="s">
        <v>73</v>
      </c>
      <c r="C11" s="55"/>
      <c r="D11" s="55"/>
      <c r="E11" s="55"/>
      <c r="F11" s="56"/>
      <c r="G11" s="57">
        <f>$G$9*$G$10/100</f>
        <v>247993.62616797359</v>
      </c>
      <c r="H11" s="78" t="s">
        <v>4</v>
      </c>
      <c r="I11" s="2"/>
    </row>
    <row r="12" spans="1:9" x14ac:dyDescent="0.25">
      <c r="A12" s="2"/>
      <c r="B12" s="50" t="s">
        <v>100</v>
      </c>
      <c r="C12" s="45"/>
      <c r="D12" s="45"/>
      <c r="E12" s="45"/>
      <c r="F12" s="46"/>
      <c r="G12" s="47">
        <f>'Fane 3. Grundlag'!G10</f>
        <v>22566050.143720936</v>
      </c>
      <c r="H12" s="70" t="s">
        <v>4</v>
      </c>
      <c r="I12" s="2"/>
    </row>
    <row r="13" spans="1:9" x14ac:dyDescent="0.25">
      <c r="A13" s="2"/>
      <c r="B13" s="50" t="s">
        <v>26</v>
      </c>
      <c r="C13" s="45"/>
      <c r="D13" s="45"/>
      <c r="E13" s="45"/>
      <c r="F13" s="46"/>
      <c r="G13" s="73">
        <f>0.91</f>
        <v>0.91</v>
      </c>
      <c r="H13" s="70" t="s">
        <v>72</v>
      </c>
      <c r="I13" s="2"/>
    </row>
    <row r="14" spans="1:9" x14ac:dyDescent="0.25">
      <c r="A14" s="2"/>
      <c r="B14" s="54" t="s">
        <v>74</v>
      </c>
      <c r="C14" s="55"/>
      <c r="D14" s="55"/>
      <c r="E14" s="55"/>
      <c r="F14" s="56"/>
      <c r="G14" s="57">
        <f>$G$12*$G$13/100</f>
        <v>205351.05630786053</v>
      </c>
      <c r="H14" s="78" t="s">
        <v>4</v>
      </c>
      <c r="I14" s="2"/>
    </row>
    <row r="15" spans="1:9" x14ac:dyDescent="0.25">
      <c r="A15" s="2"/>
      <c r="B15" s="34" t="s">
        <v>104</v>
      </c>
      <c r="C15" s="35"/>
      <c r="D15" s="35"/>
      <c r="E15" s="35"/>
      <c r="F15" s="36"/>
      <c r="G15" s="63">
        <f>G11+G14</f>
        <v>453344.68247583415</v>
      </c>
      <c r="H15" s="64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3" width="9.140625" style="3"/>
    <col min="4" max="4" width="15.140625" style="3" customWidth="1"/>
    <col min="5" max="5" width="9.140625" style="3"/>
    <col min="6" max="6" width="14.140625" style="3" customWidth="1"/>
    <col min="7" max="7" width="9" style="3" customWidth="1"/>
    <col min="8" max="8" width="3.140625" style="3" customWidth="1"/>
    <col min="9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106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107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76</v>
      </c>
      <c r="C9" s="45"/>
      <c r="D9" s="45"/>
      <c r="E9" s="45"/>
      <c r="F9" s="46"/>
      <c r="G9" s="47">
        <v>1437552</v>
      </c>
      <c r="H9" s="70" t="s">
        <v>4</v>
      </c>
      <c r="I9" s="2"/>
    </row>
    <row r="10" spans="1:9" x14ac:dyDescent="0.25">
      <c r="A10" s="2"/>
      <c r="B10" s="50" t="s">
        <v>77</v>
      </c>
      <c r="C10" s="45"/>
      <c r="D10" s="45"/>
      <c r="E10" s="45"/>
      <c r="F10" s="46"/>
      <c r="G10" s="47">
        <v>227305</v>
      </c>
      <c r="H10" s="70" t="s">
        <v>4</v>
      </c>
      <c r="I10" s="2"/>
    </row>
    <row r="11" spans="1:9" x14ac:dyDescent="0.25">
      <c r="A11" s="2"/>
      <c r="B11" s="79" t="s">
        <v>91</v>
      </c>
      <c r="C11" s="80"/>
      <c r="D11" s="80"/>
      <c r="E11" s="80"/>
      <c r="F11" s="81"/>
      <c r="G11" s="82">
        <v>1210247</v>
      </c>
      <c r="H11" s="83" t="s">
        <v>4</v>
      </c>
      <c r="I11" s="2"/>
    </row>
    <row r="12" spans="1:9" x14ac:dyDescent="0.25">
      <c r="A12" s="2"/>
      <c r="B12" s="50" t="s">
        <v>78</v>
      </c>
      <c r="C12" s="45"/>
      <c r="D12" s="45"/>
      <c r="E12" s="45"/>
      <c r="F12" s="46"/>
      <c r="G12" s="47">
        <v>4</v>
      </c>
      <c r="H12" s="70" t="s">
        <v>4</v>
      </c>
      <c r="I12" s="2"/>
    </row>
    <row r="13" spans="1:9" x14ac:dyDescent="0.25">
      <c r="A13" s="2"/>
      <c r="B13" s="34" t="s">
        <v>75</v>
      </c>
      <c r="C13" s="35"/>
      <c r="D13" s="35"/>
      <c r="E13" s="35"/>
      <c r="F13" s="36"/>
      <c r="G13" s="63">
        <f>G11/G12</f>
        <v>302561.75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4"/>
  <sheetViews>
    <sheetView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33" t="s">
        <v>30</v>
      </c>
      <c r="C3" s="33"/>
      <c r="D3" s="33"/>
      <c r="E3" s="33"/>
      <c r="F3" s="33"/>
      <c r="G3" s="33"/>
      <c r="H3" s="2"/>
    </row>
    <row r="4" spans="1:8" ht="15" customHeight="1" x14ac:dyDescent="0.25">
      <c r="A4" s="2"/>
      <c r="B4" s="33"/>
      <c r="C4" s="33"/>
      <c r="D4" s="33"/>
      <c r="E4" s="33"/>
      <c r="F4" s="33"/>
      <c r="G4" s="3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34" t="s">
        <v>5</v>
      </c>
      <c r="C8" s="35"/>
      <c r="D8" s="35"/>
      <c r="E8" s="35"/>
      <c r="F8" s="35"/>
      <c r="G8" s="36"/>
      <c r="H8" s="2"/>
    </row>
    <row r="9" spans="1:8" ht="39" customHeight="1" x14ac:dyDescent="0.25">
      <c r="A9" s="2"/>
      <c r="B9" s="84" t="s">
        <v>0</v>
      </c>
      <c r="C9" s="58" t="s">
        <v>1</v>
      </c>
      <c r="D9" s="84" t="s">
        <v>2</v>
      </c>
      <c r="E9" s="84" t="s">
        <v>79</v>
      </c>
      <c r="F9" s="85" t="s">
        <v>3</v>
      </c>
      <c r="G9" s="85"/>
      <c r="H9" s="2"/>
    </row>
    <row r="10" spans="1:8" x14ac:dyDescent="0.25">
      <c r="A10" s="2"/>
      <c r="B10" s="86" t="s">
        <v>113</v>
      </c>
      <c r="C10" s="87">
        <v>2015</v>
      </c>
      <c r="D10" s="87">
        <v>25</v>
      </c>
      <c r="E10" s="47">
        <v>129618</v>
      </c>
      <c r="F10" s="47">
        <f>E10/D10</f>
        <v>5184.72</v>
      </c>
      <c r="G10" s="70" t="s">
        <v>4</v>
      </c>
      <c r="H10" s="2"/>
    </row>
    <row r="11" spans="1:8" x14ac:dyDescent="0.25">
      <c r="A11" s="2"/>
      <c r="B11" s="86" t="s">
        <v>114</v>
      </c>
      <c r="C11" s="87">
        <v>2015</v>
      </c>
      <c r="D11" s="87">
        <v>25</v>
      </c>
      <c r="E11" s="47">
        <v>170481</v>
      </c>
      <c r="F11" s="47">
        <f t="shared" ref="F11:F21" si="0">E11/D11</f>
        <v>6819.24</v>
      </c>
      <c r="G11" s="70" t="s">
        <v>4</v>
      </c>
      <c r="H11" s="2"/>
    </row>
    <row r="12" spans="1:8" x14ac:dyDescent="0.25">
      <c r="A12" s="2"/>
      <c r="B12" s="86" t="s">
        <v>115</v>
      </c>
      <c r="C12" s="87">
        <v>2015</v>
      </c>
      <c r="D12" s="87">
        <v>10</v>
      </c>
      <c r="E12" s="47">
        <v>499832</v>
      </c>
      <c r="F12" s="47">
        <f t="shared" si="0"/>
        <v>49983.199999999997</v>
      </c>
      <c r="G12" s="70" t="s">
        <v>4</v>
      </c>
      <c r="H12" s="2"/>
    </row>
    <row r="13" spans="1:8" x14ac:dyDescent="0.25">
      <c r="A13" s="2"/>
      <c r="B13" s="86" t="s">
        <v>116</v>
      </c>
      <c r="C13" s="87">
        <v>2015</v>
      </c>
      <c r="D13" s="87">
        <v>25</v>
      </c>
      <c r="E13" s="47">
        <v>160066</v>
      </c>
      <c r="F13" s="47">
        <f t="shared" si="0"/>
        <v>6402.64</v>
      </c>
      <c r="G13" s="70" t="s">
        <v>4</v>
      </c>
      <c r="H13" s="2"/>
    </row>
    <row r="14" spans="1:8" x14ac:dyDescent="0.25">
      <c r="A14" s="2"/>
      <c r="B14" s="86" t="s">
        <v>117</v>
      </c>
      <c r="C14" s="87">
        <v>2015</v>
      </c>
      <c r="D14" s="87">
        <v>75</v>
      </c>
      <c r="E14" s="47">
        <v>754875</v>
      </c>
      <c r="F14" s="47">
        <f t="shared" si="0"/>
        <v>10065</v>
      </c>
      <c r="G14" s="70" t="s">
        <v>4</v>
      </c>
      <c r="H14" s="2"/>
    </row>
    <row r="15" spans="1:8" x14ac:dyDescent="0.25">
      <c r="A15" s="2"/>
      <c r="B15" s="86" t="s">
        <v>118</v>
      </c>
      <c r="C15" s="87">
        <v>2015</v>
      </c>
      <c r="D15" s="87">
        <v>8</v>
      </c>
      <c r="E15" s="47">
        <v>2228702</v>
      </c>
      <c r="F15" s="47">
        <f t="shared" si="0"/>
        <v>278587.75</v>
      </c>
      <c r="G15" s="70" t="s">
        <v>4</v>
      </c>
      <c r="H15" s="2"/>
    </row>
    <row r="16" spans="1:8" x14ac:dyDescent="0.25">
      <c r="A16" s="2"/>
      <c r="B16" s="86" t="s">
        <v>119</v>
      </c>
      <c r="C16" s="87">
        <v>2015</v>
      </c>
      <c r="D16" s="87">
        <v>75</v>
      </c>
      <c r="E16" s="47">
        <v>8614134</v>
      </c>
      <c r="F16" s="47">
        <f t="shared" si="0"/>
        <v>114855.12</v>
      </c>
      <c r="G16" s="70" t="s">
        <v>4</v>
      </c>
      <c r="H16" s="2"/>
    </row>
    <row r="17" spans="1:8" x14ac:dyDescent="0.25">
      <c r="A17" s="2"/>
      <c r="B17" s="86" t="s">
        <v>120</v>
      </c>
      <c r="C17" s="87">
        <v>2015</v>
      </c>
      <c r="D17" s="87">
        <v>50</v>
      </c>
      <c r="E17" s="47">
        <v>268647</v>
      </c>
      <c r="F17" s="47">
        <f t="shared" si="0"/>
        <v>5372.94</v>
      </c>
      <c r="G17" s="70" t="s">
        <v>4</v>
      </c>
      <c r="H17" s="2"/>
    </row>
    <row r="18" spans="1:8" x14ac:dyDescent="0.25">
      <c r="A18" s="2"/>
      <c r="B18" s="86" t="s">
        <v>121</v>
      </c>
      <c r="C18" s="87">
        <v>2015</v>
      </c>
      <c r="D18" s="87">
        <v>10</v>
      </c>
      <c r="E18" s="47">
        <v>244491</v>
      </c>
      <c r="F18" s="47">
        <f t="shared" si="0"/>
        <v>24449.1</v>
      </c>
      <c r="G18" s="70" t="s">
        <v>4</v>
      </c>
      <c r="H18" s="2"/>
    </row>
    <row r="19" spans="1:8" x14ac:dyDescent="0.25">
      <c r="A19" s="2"/>
      <c r="B19" s="86" t="s">
        <v>122</v>
      </c>
      <c r="C19" s="87">
        <v>2015</v>
      </c>
      <c r="D19" s="87">
        <v>15</v>
      </c>
      <c r="E19" s="47">
        <v>406097</v>
      </c>
      <c r="F19" s="47">
        <f t="shared" si="0"/>
        <v>27073.133333333335</v>
      </c>
      <c r="G19" s="70" t="s">
        <v>4</v>
      </c>
      <c r="H19" s="2"/>
    </row>
    <row r="20" spans="1:8" x14ac:dyDescent="0.25">
      <c r="A20" s="2"/>
      <c r="B20" s="86" t="s">
        <v>123</v>
      </c>
      <c r="C20" s="87">
        <v>2015</v>
      </c>
      <c r="D20" s="87">
        <v>75</v>
      </c>
      <c r="E20" s="47">
        <v>147575</v>
      </c>
      <c r="F20" s="47">
        <f t="shared" si="0"/>
        <v>1967.6666666666667</v>
      </c>
      <c r="G20" s="70" t="s">
        <v>4</v>
      </c>
      <c r="H20" s="2"/>
    </row>
    <row r="21" spans="1:8" x14ac:dyDescent="0.25">
      <c r="A21" s="2"/>
      <c r="B21" s="86" t="s">
        <v>124</v>
      </c>
      <c r="C21" s="87">
        <v>2015</v>
      </c>
      <c r="D21" s="87">
        <v>75</v>
      </c>
      <c r="E21" s="47">
        <v>24800</v>
      </c>
      <c r="F21" s="47">
        <f t="shared" si="0"/>
        <v>330.66666666666669</v>
      </c>
      <c r="G21" s="70" t="s">
        <v>4</v>
      </c>
      <c r="H21" s="2"/>
    </row>
    <row r="22" spans="1:8" x14ac:dyDescent="0.25">
      <c r="A22" s="2"/>
      <c r="B22" s="34" t="s">
        <v>125</v>
      </c>
      <c r="C22" s="35"/>
      <c r="D22" s="35"/>
      <c r="E22" s="36"/>
      <c r="F22" s="63">
        <f>SUM(F10:F21)</f>
        <v>531091.17666666652</v>
      </c>
      <c r="G22" s="64" t="s">
        <v>4</v>
      </c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32"/>
      <c r="B27" s="32"/>
      <c r="C27" s="32"/>
      <c r="D27" s="32"/>
      <c r="E27" s="32"/>
      <c r="F27" s="32"/>
      <c r="G27" s="32"/>
      <c r="H27" s="32"/>
    </row>
    <row r="28" spans="1:8" x14ac:dyDescent="0.25">
      <c r="A28" s="32"/>
      <c r="B28" s="32"/>
      <c r="C28" s="32"/>
      <c r="D28" s="32"/>
      <c r="E28" s="32"/>
      <c r="F28" s="32"/>
      <c r="G28" s="32"/>
      <c r="H28" s="32"/>
    </row>
    <row r="29" spans="1:8" x14ac:dyDescent="0.25">
      <c r="A29" s="32"/>
      <c r="B29" s="32"/>
      <c r="C29" s="32"/>
      <c r="D29" s="32"/>
      <c r="E29" s="32"/>
      <c r="F29" s="32"/>
      <c r="G29" s="32"/>
      <c r="H29" s="32"/>
    </row>
    <row r="30" spans="1:8" x14ac:dyDescent="0.25">
      <c r="A30" s="32"/>
      <c r="B30" s="32"/>
      <c r="C30" s="32"/>
      <c r="D30" s="32"/>
      <c r="E30" s="32"/>
      <c r="F30" s="32"/>
      <c r="G30" s="32"/>
      <c r="H30" s="32"/>
    </row>
    <row r="31" spans="1:8" x14ac:dyDescent="0.25">
      <c r="A31" s="32"/>
      <c r="B31" s="32"/>
      <c r="C31" s="32"/>
      <c r="D31" s="32"/>
      <c r="E31" s="32"/>
      <c r="F31" s="32"/>
      <c r="G31" s="32"/>
      <c r="H31" s="32"/>
    </row>
    <row r="32" spans="1:8" x14ac:dyDescent="0.25">
      <c r="A32" s="32"/>
      <c r="B32" s="32"/>
      <c r="C32" s="32"/>
      <c r="D32" s="32"/>
      <c r="E32" s="32"/>
      <c r="F32" s="32"/>
      <c r="G32" s="32"/>
      <c r="H32" s="32"/>
    </row>
    <row r="33" spans="1:8" x14ac:dyDescent="0.25">
      <c r="A33" s="32"/>
      <c r="B33" s="32"/>
      <c r="C33" s="32"/>
      <c r="D33" s="32"/>
      <c r="E33" s="32"/>
      <c r="F33" s="32"/>
      <c r="G33" s="32"/>
      <c r="H33" s="32"/>
    </row>
    <row r="34" spans="1:8" x14ac:dyDescent="0.25">
      <c r="A34" s="32"/>
      <c r="B34" s="32"/>
      <c r="C34" s="32"/>
      <c r="D34" s="32"/>
      <c r="E34" s="32"/>
      <c r="F34" s="32"/>
      <c r="G34" s="32"/>
      <c r="H34" s="32"/>
    </row>
    <row r="35" spans="1:8" x14ac:dyDescent="0.25">
      <c r="A35" s="32"/>
      <c r="B35" s="32"/>
      <c r="C35" s="32"/>
      <c r="D35" s="32"/>
      <c r="E35" s="32"/>
      <c r="F35" s="32"/>
      <c r="G35" s="32"/>
      <c r="H35" s="32"/>
    </row>
    <row r="36" spans="1:8" x14ac:dyDescent="0.25">
      <c r="A36" s="32"/>
      <c r="B36" s="32"/>
      <c r="C36" s="32"/>
      <c r="D36" s="32"/>
      <c r="E36" s="32"/>
      <c r="F36" s="32"/>
      <c r="G36" s="32"/>
      <c r="H36" s="32"/>
    </row>
    <row r="37" spans="1:8" x14ac:dyDescent="0.25">
      <c r="A37" s="32"/>
      <c r="B37" s="32"/>
      <c r="C37" s="32"/>
      <c r="D37" s="32"/>
      <c r="E37" s="32"/>
      <c r="F37" s="32"/>
      <c r="G37" s="32"/>
      <c r="H37" s="32"/>
    </row>
    <row r="38" spans="1:8" x14ac:dyDescent="0.25">
      <c r="A38" s="32"/>
      <c r="B38" s="32"/>
      <c r="C38" s="32"/>
      <c r="D38" s="32"/>
      <c r="E38" s="32"/>
      <c r="F38" s="32"/>
      <c r="G38" s="32"/>
      <c r="H38" s="32"/>
    </row>
    <row r="39" spans="1:8" x14ac:dyDescent="0.25">
      <c r="A39" s="32"/>
      <c r="B39" s="32"/>
      <c r="C39" s="32"/>
      <c r="D39" s="32"/>
      <c r="E39" s="32"/>
      <c r="F39" s="32"/>
      <c r="G39" s="32"/>
      <c r="H39" s="32"/>
    </row>
    <row r="40" spans="1:8" x14ac:dyDescent="0.25">
      <c r="A40" s="32"/>
      <c r="B40" s="32"/>
      <c r="C40" s="32"/>
      <c r="D40" s="32"/>
      <c r="E40" s="32"/>
      <c r="F40" s="32"/>
      <c r="G40" s="32"/>
      <c r="H40" s="32"/>
    </row>
    <row r="41" spans="1:8" x14ac:dyDescent="0.25">
      <c r="A41" s="32"/>
      <c r="B41" s="32"/>
      <c r="C41" s="32"/>
      <c r="D41" s="32"/>
      <c r="E41" s="32"/>
      <c r="F41" s="32"/>
      <c r="G41" s="32"/>
      <c r="H41" s="32"/>
    </row>
    <row r="42" spans="1:8" x14ac:dyDescent="0.25">
      <c r="A42" s="32"/>
      <c r="B42" s="32"/>
      <c r="C42" s="32"/>
      <c r="D42" s="32"/>
      <c r="E42" s="32"/>
      <c r="F42" s="32"/>
      <c r="G42" s="32"/>
      <c r="H42" s="32"/>
    </row>
    <row r="43" spans="1:8" x14ac:dyDescent="0.25">
      <c r="A43" s="32"/>
      <c r="B43" s="32"/>
      <c r="C43" s="32"/>
      <c r="D43" s="32"/>
      <c r="E43" s="32"/>
      <c r="F43" s="32"/>
      <c r="G43" s="32"/>
      <c r="H43" s="32"/>
    </row>
    <row r="44" spans="1:8" x14ac:dyDescent="0.25">
      <c r="A44" s="32"/>
      <c r="B44" s="32"/>
      <c r="C44" s="32"/>
      <c r="D44" s="32"/>
      <c r="E44" s="32"/>
      <c r="F44" s="32"/>
      <c r="G44" s="32"/>
      <c r="H44" s="32"/>
    </row>
    <row r="45" spans="1:8" x14ac:dyDescent="0.25">
      <c r="A45" s="32"/>
      <c r="B45" s="32"/>
      <c r="C45" s="32"/>
      <c r="D45" s="32"/>
      <c r="E45" s="32"/>
      <c r="F45" s="32"/>
      <c r="G45" s="32"/>
      <c r="H45" s="32"/>
    </row>
    <row r="46" spans="1:8" x14ac:dyDescent="0.25">
      <c r="A46" s="32"/>
      <c r="B46" s="32"/>
      <c r="C46" s="32"/>
      <c r="D46" s="32"/>
      <c r="E46" s="32"/>
      <c r="F46" s="32"/>
      <c r="G46" s="32"/>
      <c r="H46" s="32"/>
    </row>
    <row r="47" spans="1:8" x14ac:dyDescent="0.25">
      <c r="A47" s="32"/>
      <c r="B47" s="32"/>
      <c r="C47" s="32"/>
      <c r="D47" s="32"/>
      <c r="E47" s="32"/>
      <c r="F47" s="32"/>
      <c r="G47" s="32"/>
      <c r="H47" s="32"/>
    </row>
    <row r="48" spans="1:8" x14ac:dyDescent="0.25">
      <c r="A48" s="32"/>
      <c r="B48" s="32"/>
      <c r="C48" s="32"/>
      <c r="D48" s="32"/>
      <c r="E48" s="32"/>
      <c r="F48" s="32"/>
      <c r="G48" s="32"/>
      <c r="H48" s="32"/>
    </row>
    <row r="49" spans="1:8" x14ac:dyDescent="0.25">
      <c r="A49" s="32"/>
      <c r="B49" s="32"/>
      <c r="C49" s="32"/>
      <c r="D49" s="32"/>
      <c r="E49" s="32"/>
      <c r="F49" s="32"/>
      <c r="G49" s="32"/>
      <c r="H49" s="32"/>
    </row>
    <row r="50" spans="1:8" x14ac:dyDescent="0.25">
      <c r="A50" s="32"/>
      <c r="B50" s="32"/>
      <c r="C50" s="32"/>
      <c r="D50" s="32"/>
      <c r="E50" s="32"/>
      <c r="F50" s="32"/>
      <c r="G50" s="32"/>
      <c r="H50" s="32"/>
    </row>
    <row r="51" spans="1:8" x14ac:dyDescent="0.25">
      <c r="A51" s="32"/>
      <c r="B51" s="32"/>
      <c r="C51" s="32"/>
      <c r="D51" s="32"/>
      <c r="E51" s="32"/>
      <c r="F51" s="32"/>
      <c r="G51" s="32"/>
      <c r="H51" s="32"/>
    </row>
    <row r="52" spans="1:8" x14ac:dyDescent="0.25">
      <c r="A52" s="32"/>
      <c r="B52" s="32"/>
      <c r="C52" s="32"/>
      <c r="D52" s="32"/>
      <c r="E52" s="32"/>
      <c r="F52" s="32"/>
      <c r="G52" s="32"/>
      <c r="H52" s="32"/>
    </row>
    <row r="53" spans="1:8" x14ac:dyDescent="0.25">
      <c r="A53" s="32"/>
      <c r="B53" s="32"/>
      <c r="C53" s="32"/>
      <c r="D53" s="32"/>
      <c r="E53" s="32"/>
      <c r="F53" s="32"/>
      <c r="G53" s="32"/>
      <c r="H53" s="32"/>
    </row>
    <row r="54" spans="1:8" x14ac:dyDescent="0.25">
      <c r="A54" s="32"/>
      <c r="B54" s="32"/>
      <c r="C54" s="32"/>
      <c r="D54" s="32"/>
      <c r="E54" s="32"/>
      <c r="F54" s="32"/>
      <c r="G54" s="32"/>
      <c r="H54" s="32"/>
    </row>
  </sheetData>
  <sheetProtection password="DFE9" sheet="1" objects="1" scenarios="1"/>
  <mergeCells count="4">
    <mergeCell ref="B22:E22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8" t="s">
        <v>7</v>
      </c>
      <c r="C3" s="88"/>
      <c r="D3" s="88"/>
      <c r="E3" s="88"/>
      <c r="F3" s="88"/>
      <c r="G3" s="88"/>
      <c r="H3" s="88"/>
      <c r="I3" s="2"/>
    </row>
    <row r="4" spans="1:9" ht="15" customHeight="1" x14ac:dyDescent="0.25">
      <c r="A4" s="2"/>
      <c r="B4" s="88"/>
      <c r="C4" s="88"/>
      <c r="D4" s="88"/>
      <c r="E4" s="88"/>
      <c r="F4" s="88"/>
      <c r="G4" s="88"/>
      <c r="H4" s="8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9" t="s">
        <v>92</v>
      </c>
      <c r="C8" s="90"/>
      <c r="D8" s="90"/>
      <c r="E8" s="90"/>
      <c r="F8" s="90"/>
      <c r="G8" s="90"/>
      <c r="H8" s="91"/>
      <c r="I8" s="2"/>
    </row>
    <row r="9" spans="1:9" x14ac:dyDescent="0.25">
      <c r="A9" s="2"/>
      <c r="B9" s="50" t="s">
        <v>80</v>
      </c>
      <c r="C9" s="45"/>
      <c r="D9" s="45"/>
      <c r="E9" s="45"/>
      <c r="F9" s="46"/>
      <c r="G9" s="47">
        <v>10250237.98</v>
      </c>
      <c r="H9" s="70" t="s">
        <v>4</v>
      </c>
      <c r="I9" s="2"/>
    </row>
    <row r="10" spans="1:9" x14ac:dyDescent="0.25">
      <c r="A10" s="2"/>
      <c r="B10" s="50" t="s">
        <v>81</v>
      </c>
      <c r="C10" s="45"/>
      <c r="D10" s="45"/>
      <c r="E10" s="45"/>
      <c r="F10" s="46"/>
      <c r="G10" s="47">
        <v>10171000</v>
      </c>
      <c r="H10" s="70" t="s">
        <v>4</v>
      </c>
      <c r="I10" s="2"/>
    </row>
    <row r="11" spans="1:9" x14ac:dyDescent="0.25">
      <c r="A11" s="2"/>
      <c r="B11" s="34" t="s">
        <v>82</v>
      </c>
      <c r="C11" s="35"/>
      <c r="D11" s="35"/>
      <c r="E11" s="35"/>
      <c r="F11" s="36"/>
      <c r="G11" s="63">
        <f>G9-G10</f>
        <v>79237.980000000447</v>
      </c>
      <c r="H11" s="64" t="s">
        <v>4</v>
      </c>
      <c r="I11" s="2"/>
    </row>
    <row r="12" spans="1:9" x14ac:dyDescent="0.25">
      <c r="A12" s="2"/>
      <c r="B12" s="71"/>
      <c r="C12" s="71"/>
      <c r="D12" s="71"/>
      <c r="E12" s="71"/>
      <c r="F12" s="71"/>
      <c r="G12" s="71"/>
      <c r="H12" s="71"/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89" t="s">
        <v>83</v>
      </c>
      <c r="C14" s="90"/>
      <c r="D14" s="90"/>
      <c r="E14" s="90"/>
      <c r="F14" s="90"/>
      <c r="G14" s="90"/>
      <c r="H14" s="91"/>
      <c r="I14" s="2"/>
    </row>
    <row r="15" spans="1:9" x14ac:dyDescent="0.25">
      <c r="A15" s="2"/>
      <c r="B15" s="50" t="s">
        <v>84</v>
      </c>
      <c r="C15" s="45"/>
      <c r="D15" s="45"/>
      <c r="E15" s="45"/>
      <c r="F15" s="46"/>
      <c r="G15" s="47">
        <v>2437926.5299999998</v>
      </c>
      <c r="H15" s="70" t="s">
        <v>4</v>
      </c>
      <c r="I15" s="2"/>
    </row>
    <row r="16" spans="1:9" x14ac:dyDescent="0.25">
      <c r="A16" s="2"/>
      <c r="B16" s="50" t="s">
        <v>85</v>
      </c>
      <c r="C16" s="45"/>
      <c r="D16" s="45"/>
      <c r="E16" s="45"/>
      <c r="F16" s="46"/>
      <c r="G16" s="47">
        <v>2895000</v>
      </c>
      <c r="H16" s="70" t="s">
        <v>4</v>
      </c>
      <c r="I16" s="2"/>
    </row>
    <row r="17" spans="1:9" x14ac:dyDescent="0.25">
      <c r="A17" s="2"/>
      <c r="B17" s="34" t="s">
        <v>86</v>
      </c>
      <c r="C17" s="35"/>
      <c r="D17" s="35"/>
      <c r="E17" s="35"/>
      <c r="F17" s="36"/>
      <c r="G17" s="63">
        <f>G15-G16</f>
        <v>-457073.4700000002</v>
      </c>
      <c r="H17" s="64" t="s">
        <v>4</v>
      </c>
      <c r="I17" s="2"/>
    </row>
    <row r="18" spans="1:9" x14ac:dyDescent="0.25">
      <c r="A18" s="2"/>
      <c r="B18" s="71"/>
      <c r="C18" s="71"/>
      <c r="D18" s="71"/>
      <c r="E18" s="71"/>
      <c r="F18" s="71"/>
      <c r="G18" s="71"/>
      <c r="H18" s="71"/>
      <c r="I18" s="2"/>
    </row>
    <row r="19" spans="1:9" x14ac:dyDescent="0.25">
      <c r="A19" s="2"/>
      <c r="B19" s="71"/>
      <c r="C19" s="71"/>
      <c r="D19" s="71"/>
      <c r="E19" s="71"/>
      <c r="F19" s="71"/>
      <c r="G19" s="71"/>
      <c r="H19" s="71"/>
      <c r="I19" s="2"/>
    </row>
    <row r="20" spans="1:9" x14ac:dyDescent="0.25">
      <c r="A20" s="2"/>
      <c r="B20" s="89" t="s">
        <v>93</v>
      </c>
      <c r="C20" s="90"/>
      <c r="D20" s="90"/>
      <c r="E20" s="90"/>
      <c r="F20" s="90"/>
      <c r="G20" s="90"/>
      <c r="H20" s="91"/>
      <c r="I20" s="2"/>
    </row>
    <row r="21" spans="1:9" x14ac:dyDescent="0.25">
      <c r="A21" s="2"/>
      <c r="B21" s="50" t="s">
        <v>94</v>
      </c>
      <c r="C21" s="45"/>
      <c r="D21" s="45"/>
      <c r="E21" s="45"/>
      <c r="F21" s="46"/>
      <c r="G21" s="47">
        <v>51799.5</v>
      </c>
      <c r="H21" s="70" t="s">
        <v>4</v>
      </c>
      <c r="I21" s="2"/>
    </row>
    <row r="22" spans="1:9" x14ac:dyDescent="0.25">
      <c r="A22" s="2"/>
      <c r="B22" s="50" t="s">
        <v>96</v>
      </c>
      <c r="C22" s="45"/>
      <c r="D22" s="45"/>
      <c r="E22" s="45"/>
      <c r="F22" s="46"/>
      <c r="G22" s="47">
        <v>55000</v>
      </c>
      <c r="H22" s="70" t="s">
        <v>4</v>
      </c>
      <c r="I22" s="2"/>
    </row>
    <row r="23" spans="1:9" x14ac:dyDescent="0.25">
      <c r="A23" s="2"/>
      <c r="B23" s="34" t="s">
        <v>95</v>
      </c>
      <c r="C23" s="35"/>
      <c r="D23" s="35"/>
      <c r="E23" s="35"/>
      <c r="F23" s="36"/>
      <c r="G23" s="63">
        <f>G21-G22</f>
        <v>-3200.5</v>
      </c>
      <c r="H23" s="64" t="s">
        <v>4</v>
      </c>
      <c r="I23" s="2"/>
    </row>
    <row r="24" spans="1:9" ht="15" customHeight="1" x14ac:dyDescent="0.25">
      <c r="A24" s="2"/>
      <c r="B24" s="71"/>
      <c r="C24" s="71"/>
      <c r="D24" s="71"/>
      <c r="E24" s="71"/>
      <c r="F24" s="71"/>
      <c r="G24" s="71"/>
      <c r="H24" s="71"/>
      <c r="I24" s="2"/>
    </row>
    <row r="25" spans="1:9" x14ac:dyDescent="0.25">
      <c r="A25" s="2"/>
      <c r="B25" s="71"/>
      <c r="C25" s="71"/>
      <c r="D25" s="71"/>
      <c r="E25" s="71"/>
      <c r="F25" s="71"/>
      <c r="G25" s="71"/>
      <c r="H25" s="71"/>
      <c r="I25" s="2"/>
    </row>
    <row r="26" spans="1:9" x14ac:dyDescent="0.25">
      <c r="A26" s="2"/>
      <c r="B26" s="89" t="s">
        <v>87</v>
      </c>
      <c r="C26" s="90"/>
      <c r="D26" s="90"/>
      <c r="E26" s="90"/>
      <c r="F26" s="90"/>
      <c r="G26" s="90"/>
      <c r="H26" s="91"/>
      <c r="I26" s="2"/>
    </row>
    <row r="27" spans="1:9" x14ac:dyDescent="0.25">
      <c r="A27" s="2"/>
      <c r="B27" s="50" t="s">
        <v>88</v>
      </c>
      <c r="C27" s="45"/>
      <c r="D27" s="45"/>
      <c r="E27" s="45"/>
      <c r="F27" s="46"/>
      <c r="G27" s="47">
        <v>408173</v>
      </c>
      <c r="H27" s="70" t="s">
        <v>4</v>
      </c>
      <c r="I27" s="2"/>
    </row>
    <row r="28" spans="1:9" x14ac:dyDescent="0.25">
      <c r="A28" s="2"/>
      <c r="B28" s="50" t="s">
        <v>89</v>
      </c>
      <c r="C28" s="45"/>
      <c r="D28" s="45"/>
      <c r="E28" s="45"/>
      <c r="F28" s="46"/>
      <c r="G28" s="47">
        <v>461813</v>
      </c>
      <c r="H28" s="70" t="s">
        <v>4</v>
      </c>
      <c r="I28" s="2"/>
    </row>
    <row r="29" spans="1:9" x14ac:dyDescent="0.25">
      <c r="A29" s="2"/>
      <c r="B29" s="50" t="s">
        <v>90</v>
      </c>
      <c r="C29" s="45"/>
      <c r="D29" s="45"/>
      <c r="E29" s="45"/>
      <c r="F29" s="46"/>
      <c r="G29" s="47">
        <f>'Fane 7. Gen. inv. i 2015'!F22</f>
        <v>531091.17666666652</v>
      </c>
      <c r="H29" s="70" t="s">
        <v>4</v>
      </c>
      <c r="I29" s="2"/>
    </row>
    <row r="30" spans="1:9" x14ac:dyDescent="0.25">
      <c r="A30" s="2"/>
      <c r="B30" s="34" t="s">
        <v>87</v>
      </c>
      <c r="C30" s="35"/>
      <c r="D30" s="35"/>
      <c r="E30" s="35"/>
      <c r="F30" s="36"/>
      <c r="G30" s="63">
        <f>G29-G27+G29-G28</f>
        <v>192196.35333333304</v>
      </c>
      <c r="H30" s="64" t="s">
        <v>4</v>
      </c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</sheetData>
  <sheetProtection password="DFE9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Nikos Vourexacis (KFST)</cp:lastModifiedBy>
  <cp:lastPrinted>2016-06-14T12:57:30Z</cp:lastPrinted>
  <dcterms:created xsi:type="dcterms:W3CDTF">2016-06-02T08:51:18Z</dcterms:created>
  <dcterms:modified xsi:type="dcterms:W3CDTF">2018-08-09T14:38:28Z</dcterms:modified>
</cp:coreProperties>
</file>