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J3" i="16" s="1"/>
  <c r="G6" i="16"/>
  <c r="J3" i="24"/>
  <c r="M3" i="24" s="1"/>
  <c r="F5" i="16"/>
  <c r="I3" i="16" s="1"/>
  <c r="F6" i="16"/>
  <c r="E5" i="16"/>
  <c r="E6" i="16"/>
  <c r="H3" i="16" l="1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<sst xmlns="http://schemas.openxmlformats.org/spreadsheetml/2006/main" count="115" uniqueCount="76">
  <si>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</si>
  <si>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</si>
  <si>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</si>
  <si>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</si>
  <si>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</si>
  <si>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</si>
  <si>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</si>
  <si>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</si>
  <si>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</si>
  <si>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</si>
  <si>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</si>
  <si>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</si>
  <si>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</si>
  <si>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</si>
  <si>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</si>
  <si>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</si>
  <si>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</si>
  <si>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</si>
  <si>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</si>
  <si>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</si>
  <si>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</si>
  <si>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</si>
  <si>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</si>
  <si>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Skovrejsning</t>
  </si>
  <si>
    <t>Pesticidforbud og anden rådighedsindskr. i BNBO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</si>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</sst>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4855468.6997440001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1035495.450032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71665.099733333322</v>
      </c>
      <c r="C4" t="s">
        <v>11</v>
      </c>
    </row>
    <row r="5" spans="1:3" s="26" customFormat="1" x14ac:dyDescent="0.25">
      <c r="A5" s="3" t="s">
        <v>12</v>
      </c>
      <c r="B5" s="48">
        <f>SUM(B2:B4)</f>
        <v>5962629.2495093336</v>
      </c>
      <c r="C5" s="62" t="s">
        <v>11</v>
      </c>
    </row>
    <row r="6" spans="1:3" x14ac:dyDescent="0.25">
      <c r="A6" s="47" t="s">
        <v>0</v>
      </c>
      <c r="B6" s="38">
        <f>Investeringer!E3</f>
        <v>3927035.6436354527</v>
      </c>
      <c r="C6" s="23" t="s">
        <v>11</v>
      </c>
    </row>
    <row r="7" spans="1:3" x14ac:dyDescent="0.25">
      <c r="A7" s="4" t="s">
        <v>1</v>
      </c>
      <c r="B7" s="35">
        <f>Investeringer!F3</f>
        <v>1785494.0786781078</v>
      </c>
      <c r="C7" t="s">
        <v>11</v>
      </c>
    </row>
    <row r="8" spans="1:3" x14ac:dyDescent="0.25">
      <c r="A8" s="4" t="s">
        <v>2</v>
      </c>
      <c r="B8" s="35">
        <f>Investeringer!G3</f>
        <v>287231.46666666667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271338</v>
      </c>
      <c r="C9" t="s">
        <v>11</v>
      </c>
    </row>
    <row r="10" spans="1:3" s="22" customFormat="1" x14ac:dyDescent="0.25">
      <c r="A10" s="3" t="s">
        <v>49</v>
      </c>
      <c r="B10" s="48">
        <f>SUM(B6:B9)</f>
        <v>6271099.1889802273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6530012</v>
      </c>
      <c r="C11" t="s">
        <v>11</v>
      </c>
    </row>
    <row r="12" spans="1:3" s="22" customFormat="1" x14ac:dyDescent="0.25">
      <c r="A12" s="3" t="s">
        <v>70</v>
      </c>
      <c r="B12" s="48">
        <f>SUM(B11:B11)</f>
        <v>6530012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18763740.43848956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18929832.190278556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4718460</v>
      </c>
      <c r="C2" s="49">
        <v>0</v>
      </c>
      <c r="D2" s="49">
        <f>B2+C2</f>
        <v>4718460</v>
      </c>
      <c r="E2" s="50">
        <f>D2</f>
        <v>4718460</v>
      </c>
      <c r="F2" s="49">
        <v>5545547.681832294</v>
      </c>
      <c r="G2" s="49">
        <v>0</v>
      </c>
      <c r="H2" s="49">
        <f>F2-G2</f>
        <v>5545547.681832294</v>
      </c>
      <c r="I2" s="49">
        <f>AVERAGEIF(E2:E4,"&lt;&gt;0")</f>
        <v>4855468.6997440001</v>
      </c>
      <c r="J2" s="49">
        <v>4040063.3652523663</v>
      </c>
      <c r="K2" s="39">
        <f>IF(H2&gt;I2,IF(I2&gt;J2,I2,J2),H2)</f>
        <v>4855468.6997440001</v>
      </c>
    </row>
    <row r="3" spans="1:11" s="23" customFormat="1" x14ac:dyDescent="0.25">
      <c r="A3" s="28">
        <v>2014</v>
      </c>
      <c r="B3" s="49">
        <v>4623648</v>
      </c>
      <c r="C3" s="49"/>
      <c r="D3" s="49">
        <f t="shared" ref="D3:D4" si="0">B3+C3</f>
        <v>4623648</v>
      </c>
      <c r="E3" s="50">
        <f>D3*Pristalsregulering!C7</f>
        <v>4627346.9183999998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5139336</v>
      </c>
      <c r="C4" s="49"/>
      <c r="D4" s="49">
        <f t="shared" si="0"/>
        <v>5139336</v>
      </c>
      <c r="E4" s="50">
        <f>D4*Pristalsregulering!$C$6*Pristalsregulering!$C$7</f>
        <v>5220599.1808319986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02" max="103" width="9.140625" hidden="1"/>
    <col min="113" max="114" width="9.140625" hidden="1"/>
    <col min="200" max="201" width="9.140625" hidden="1"/>
    <col min="211" max="213" width="9.140625" hidden="1"/>
    <col min="222" max="224" width="9.140625" hidden="1"/>
    <col min="298" max="299" width="9.140625" hidden="1"/>
    <col min="309" max="311" width="9.140625" hidden="1"/>
    <col min="320" max="323" width="9.140625" hidden="1"/>
    <col min="331" max="334" width="9.140625" hidden="1"/>
    <col min="339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/>
      <c r="C3" s="72"/>
      <c r="D3" s="72">
        <v>189017</v>
      </c>
      <c r="E3" s="45">
        <f>B3</f>
        <v>0</v>
      </c>
      <c r="F3" s="35">
        <f>C3</f>
        <v>0</v>
      </c>
      <c r="G3" s="35">
        <f>D3</f>
        <v>189017</v>
      </c>
      <c r="H3" s="45">
        <f>IF(E4=0,0,AVERAGEIF(E4:E6,"&lt;&gt;0"))+E3</f>
        <v>92325.450032000008</v>
      </c>
      <c r="I3" s="38">
        <f>IF(F4=0,0,AVERAGEIF(F4:F6,"&lt;&gt;0"))+F3</f>
        <v>754153</v>
      </c>
      <c r="J3" s="38">
        <f>IF(G4=0,0,AVERAGEIF(G4:G6,"&lt;&gt;0"))+G3</f>
        <v>189017</v>
      </c>
      <c r="K3" s="57">
        <f>SUM(H3:J3)</f>
        <v>1035495.450032</v>
      </c>
    </row>
    <row r="4" spans="1:11" x14ac:dyDescent="0.25">
      <c r="A4" s="28">
        <v>2015</v>
      </c>
      <c r="B4" s="35">
        <v>47130</v>
      </c>
      <c r="C4" s="35">
        <v>750000</v>
      </c>
      <c r="D4" s="35"/>
      <c r="E4" s="45">
        <f>B4</f>
        <v>47130</v>
      </c>
      <c r="F4" s="35">
        <f>C4</f>
        <v>750000</v>
      </c>
      <c r="G4" s="35">
        <f>D4</f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94355</v>
      </c>
      <c r="C5" s="35">
        <v>750000</v>
      </c>
      <c r="D5" s="35"/>
      <c r="E5" s="45">
        <f>B5*Pristalsregulering!$C$7</f>
        <v>94430.483999999997</v>
      </c>
      <c r="F5" s="35">
        <f>C5*Pristalsregulering!$C$7</f>
        <v>750599.99999999988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>
        <v>133308</v>
      </c>
      <c r="C6" s="35">
        <v>750000</v>
      </c>
      <c r="D6" s="35"/>
      <c r="E6" s="45">
        <f>B6*Pristalsregulering!$C$7*Pristalsregulering!$C$6</f>
        <v>135415.86609599998</v>
      </c>
      <c r="F6" s="35">
        <f>C6*Pristalsregulering!$C$7*Pristalsregulering!$C$6</f>
        <v>761858.99999999977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24000</v>
      </c>
      <c r="C3" s="42">
        <v>51760</v>
      </c>
      <c r="D3" s="42">
        <v>0</v>
      </c>
      <c r="E3" s="41">
        <f>B3</f>
        <v>24000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71665.099733333322</v>
      </c>
    </row>
    <row r="4" spans="1:8" x14ac:dyDescent="0.25">
      <c r="A4" s="31">
        <v>2014</v>
      </c>
      <c r="B4" s="41">
        <v>32000</v>
      </c>
      <c r="C4" s="42">
        <v>36480</v>
      </c>
      <c r="D4" s="42">
        <v>0</v>
      </c>
      <c r="E4" s="41">
        <f>B4*Pristalsregulering!$C$7</f>
        <v>32025.599999999999</v>
      </c>
      <c r="F4" s="42">
        <f>C4*Pristalsregulering!$C$7</f>
        <v>36509.183999999994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32000</v>
      </c>
      <c r="C5" s="42">
        <v>37600</v>
      </c>
      <c r="D5" s="42">
        <v>0</v>
      </c>
      <c r="E5" s="41">
        <f>B5*Pristalsregulering!$C$7*Pristalsregulering!$C$6</f>
        <v>32505.983999999997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3607090.453492268</v>
      </c>
      <c r="C3" s="38">
        <v>1754593.1470666665</v>
      </c>
      <c r="D3" s="40">
        <v>287231.46666666667</v>
      </c>
      <c r="E3" s="35">
        <f>B3*Pristalsregulering!C2*Pristalsregulering!C3*Pristalsregulering!C4*Pristalsregulering!C5*Pristalsregulering!C6*Pristalsregulering!C7</f>
        <v>3927035.6436354527</v>
      </c>
      <c r="F3" s="35">
        <v>1785494.0786781078</v>
      </c>
      <c r="G3" s="35">
        <f>D3</f>
        <v>287231.46666666667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246318</v>
      </c>
      <c r="D3" s="38">
        <v>0</v>
      </c>
      <c r="E3" s="40">
        <v>0</v>
      </c>
      <c r="F3" s="38">
        <f>B3</f>
        <v>0</v>
      </c>
      <c r="G3" s="38">
        <f>C3</f>
        <v>246318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246318</v>
      </c>
      <c r="L3" s="43">
        <f>AVERAGE(H3:H5)+AVERAGE(I3:I5)</f>
        <v>25020</v>
      </c>
      <c r="M3" s="44">
        <f>SUM(J3:L3)</f>
        <v>271338</v>
      </c>
      <c r="N3" s="23"/>
    </row>
    <row r="4" spans="1:14" x14ac:dyDescent="0.25">
      <c r="A4" s="28">
        <v>2014</v>
      </c>
      <c r="B4" s="45">
        <v>0</v>
      </c>
      <c r="C4" s="38">
        <v>97736</v>
      </c>
      <c r="D4" s="38">
        <v>75000</v>
      </c>
      <c r="E4" s="40">
        <v>0</v>
      </c>
      <c r="F4" s="38">
        <f>IF(B4="","",B4*Pristalsregulering!$C$7)</f>
        <v>0</v>
      </c>
      <c r="G4" s="38">
        <f>IF(C4="","",C4*Pristalsregulering!$C$7)</f>
        <v>97814.188799999989</v>
      </c>
      <c r="H4" s="38">
        <f>IF(D4="","",D4*Pristalsregulering!$C$7)</f>
        <v>75060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14428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14656.135535999996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32329</v>
      </c>
      <c r="C2" s="42">
        <v>20379</v>
      </c>
      <c r="D2" s="42">
        <v>47744</v>
      </c>
      <c r="E2" s="42">
        <v>0</v>
      </c>
      <c r="F2" s="42">
        <v>0</v>
      </c>
      <c r="G2" s="42">
        <v>6429560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6530012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2016-11-11T16:19:21Z</dcterms:modified>
</cp:coreProperties>
</file>