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<sst xmlns="http://schemas.openxmlformats.org/spreadsheetml/2006/main" count="112" uniqueCount="76">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</sst>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5321393.9673185758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122154.95233066667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84792.664719999986</v>
      </c>
      <c r="C4" t="s">
        <v>11</v>
      </c>
    </row>
    <row r="5" spans="1:3" s="26" customFormat="1" x14ac:dyDescent="0.25">
      <c r="A5" s="3" t="s">
        <v>12</v>
      </c>
      <c r="B5" s="49">
        <f>SUM(B2:B4)</f>
        <v>5528341.5843692422</v>
      </c>
      <c r="C5" s="64" t="s">
        <v>11</v>
      </c>
    </row>
    <row r="6" spans="1:3" x14ac:dyDescent="0.25">
      <c r="A6" s="48" t="s">
        <v>0</v>
      </c>
      <c r="B6" s="39">
        <f>Investeringer!E3</f>
        <v>6089951.4753469629</v>
      </c>
      <c r="C6" s="23" t="s">
        <v>11</v>
      </c>
    </row>
    <row r="7" spans="1:3" x14ac:dyDescent="0.25">
      <c r="A7" s="4" t="s">
        <v>1</v>
      </c>
      <c r="B7" s="36">
        <f>Investeringer!F3</f>
        <v>984256.49444298109</v>
      </c>
      <c r="C7" t="s">
        <v>11</v>
      </c>
    </row>
    <row r="8" spans="1:3" x14ac:dyDescent="0.25">
      <c r="A8" s="4" t="s">
        <v>2</v>
      </c>
      <c r="B8" s="36">
        <f>Investeringer!G3</f>
        <v>312767.24666666664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329000</v>
      </c>
      <c r="C9" t="s">
        <v>11</v>
      </c>
    </row>
    <row r="10" spans="1:3" s="22" customFormat="1" x14ac:dyDescent="0.25">
      <c r="A10" s="3" t="s">
        <v>48</v>
      </c>
      <c r="B10" s="49">
        <f>SUM(B6:B9)</f>
        <v>7715975.2164566107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8744900</v>
      </c>
      <c r="C11" t="s">
        <v>11</v>
      </c>
    </row>
    <row r="12" spans="1:3" s="22" customFormat="1" x14ac:dyDescent="0.25">
      <c r="A12" s="3" t="s">
        <v>70</v>
      </c>
      <c r="B12" s="49">
        <f>SUM(B11:B11)</f>
        <v>8744900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21989216.800825853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22183859.630750392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5256175</v>
      </c>
      <c r="C2" s="50">
        <v>0</v>
      </c>
      <c r="D2" s="50">
        <f>B2+C2</f>
        <v>5256175</v>
      </c>
      <c r="E2" s="51">
        <f>D2</f>
        <v>5256175</v>
      </c>
      <c r="F2" s="50">
        <v>6552557.4173664814</v>
      </c>
      <c r="G2" s="50">
        <v>0</v>
      </c>
      <c r="H2" s="50">
        <f>F2-G2</f>
        <v>6552557.4173664814</v>
      </c>
      <c r="I2" s="50">
        <f>AVERAGEIF(E2:E4,"&lt;&gt;0")</f>
        <v>5247531.8468293333</v>
      </c>
      <c r="J2" s="50">
        <v>5321393.9673185758</v>
      </c>
      <c r="K2" s="40">
        <f>IF(H2&gt;I2,IF(I2&gt;J2,I2,J2),H2)</f>
        <v>5321393.9673185758</v>
      </c>
    </row>
    <row r="3" spans="1:11" s="23" customFormat="1" x14ac:dyDescent="0.25">
      <c r="A3" s="28">
        <v>2014</v>
      </c>
      <c r="B3" s="50">
        <v>5317500</v>
      </c>
      <c r="C3" s="50"/>
      <c r="D3" s="50">
        <f t="shared" ref="D3:D4" si="0">B3+C3</f>
        <v>5317500</v>
      </c>
      <c r="E3" s="51">
        <f>D3*Pristalsregulering!C7</f>
        <v>5321753.9999999991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5084274</v>
      </c>
      <c r="C4" s="50"/>
      <c r="D4" s="50">
        <f t="shared" si="0"/>
        <v>5084274</v>
      </c>
      <c r="E4" s="51">
        <f>D4*Pristalsregulering!$C$6*Pristalsregulering!$C$7</f>
        <v>5164666.5404879991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19" max="120" width="9.140625" hidden="1"/>
    <col min="229" max="231" width="9.140625" hidden="1"/>
    <col min="339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>
        <v>47000</v>
      </c>
      <c r="D3" s="46">
        <f>B3</f>
        <v>0</v>
      </c>
      <c r="E3" s="36">
        <f>C3</f>
        <v>47000</v>
      </c>
      <c r="F3" s="46">
        <f>IF(D4=0,0,AVERAGEIF(D4:D6,"&lt;&gt;0"))+D3</f>
        <v>75154.952330666667</v>
      </c>
      <c r="G3" s="39">
        <f>IF(E4=0,0,AVERAGEIF(E4:E6,"&lt;&gt;0"))+E3</f>
        <v>47000</v>
      </c>
      <c r="H3" s="59">
        <f>SUM(F3:G3)</f>
        <v>122154.95233066667</v>
      </c>
    </row>
    <row r="4" spans="1:8" x14ac:dyDescent="0.25">
      <c r="A4" s="28">
        <v>2015</v>
      </c>
      <c r="B4" s="36">
        <v>77075</v>
      </c>
      <c r="C4" s="36"/>
      <c r="D4" s="46">
        <f>B4</f>
        <v>77075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69288</v>
      </c>
      <c r="C5" s="36"/>
      <c r="D5" s="46">
        <f>B5*Pristalsregulering!$C$7</f>
        <v>69343.430399999997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77816</v>
      </c>
      <c r="C6" s="36"/>
      <c r="D6" s="46">
        <f>B6*Pristalsregulering!$C$7*Pristalsregulering!$C$6</f>
        <v>79046.426591999974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24951</v>
      </c>
      <c r="C3" s="43">
        <v>28899</v>
      </c>
      <c r="D3" s="43">
        <v>0</v>
      </c>
      <c r="E3" s="42">
        <f>B3</f>
        <v>24951</v>
      </c>
      <c r="F3" s="43">
        <f t="shared" ref="F3:G3" si="0">C3</f>
        <v>28899</v>
      </c>
      <c r="G3" s="44">
        <f t="shared" si="0"/>
        <v>0</v>
      </c>
      <c r="H3" s="45">
        <f>IF(E3=0,0,AVERAGEIF(E3:E5,"&lt;&gt;0"))+IF(F3=0,0,AVERAGEIF(F3:F5,"&lt;&gt;0"))+IF(G3=0,0,AVERAGEIF(G3:G5,"&lt;&gt;0"))</f>
        <v>84792.664719999986</v>
      </c>
    </row>
    <row r="4" spans="1:8" x14ac:dyDescent="0.25">
      <c r="A4" s="31">
        <v>2014</v>
      </c>
      <c r="B4" s="42">
        <v>26349</v>
      </c>
      <c r="C4" s="43">
        <v>30315</v>
      </c>
      <c r="D4" s="43">
        <v>0</v>
      </c>
      <c r="E4" s="42">
        <f>B4*Pristalsregulering!$C$7</f>
        <v>26370.079199999996</v>
      </c>
      <c r="F4" s="43">
        <f>C4*Pristalsregulering!$C$7</f>
        <v>30339.251999999997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25820</v>
      </c>
      <c r="C5" s="43">
        <v>115760</v>
      </c>
      <c r="D5" s="43">
        <v>0</v>
      </c>
      <c r="E5" s="42">
        <f>B5*Pristalsregulering!$C$7*Pristalsregulering!$C$6</f>
        <v>26228.265839999996</v>
      </c>
      <c r="F5" s="43">
        <f>C5*Pristalsregulering!$C$7*Pristalsregulering!$C$6</f>
        <v>117590.39711999998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5593788.2470094478</v>
      </c>
      <c r="C3" s="39">
        <v>965528.50666666648</v>
      </c>
      <c r="D3" s="41">
        <v>312767.24666666664</v>
      </c>
      <c r="E3" s="36">
        <f>B3*Pristalsregulering!C2*Pristalsregulering!C3*Pristalsregulering!C4*Pristalsregulering!C5*Pristalsregulering!C6*Pristalsregulering!C7</f>
        <v>6089951.4753469629</v>
      </c>
      <c r="F3" s="36">
        <v>984256.49444298109</v>
      </c>
      <c r="G3" s="36">
        <f>D3</f>
        <v>312767.24666666664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329000</v>
      </c>
      <c r="D3" s="39">
        <v>0</v>
      </c>
      <c r="E3" s="41">
        <v>0</v>
      </c>
      <c r="F3" s="39">
        <f>B3</f>
        <v>0</v>
      </c>
      <c r="G3" s="39">
        <f>C3</f>
        <v>329000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329000</v>
      </c>
      <c r="L3" s="44">
        <f>AVERAGE(H3:H5)+AVERAGE(I3:I5)</f>
        <v>0</v>
      </c>
      <c r="M3" s="45">
        <f>SUM(J3:L3)</f>
        <v>329000</v>
      </c>
      <c r="N3" s="23"/>
    </row>
    <row r="4" spans="1:14" x14ac:dyDescent="0.25">
      <c r="A4" s="28">
        <v>2014</v>
      </c>
      <c r="B4" s="46">
        <v>0</v>
      </c>
      <c r="C4" s="39">
        <v>248000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248198.39999999997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264000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268174.3679999999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26377</v>
      </c>
      <c r="E2" s="43">
        <v>0</v>
      </c>
      <c r="F2" s="43">
        <v>0</v>
      </c>
      <c r="G2" s="43">
        <v>8686000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8744900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2016-11-11T16:20:56Z</dcterms:modified>
</cp:coreProperties>
</file>