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890" yWindow="360" windowWidth="11700" windowHeight="1162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2" i="12" l="1"/>
  <c r="G13" i="9" l="1"/>
  <c r="E18" i="4" l="1"/>
  <c r="G15" i="10"/>
  <c r="G10" i="9" l="1"/>
  <c r="G30" i="13"/>
  <c r="G36" i="13"/>
  <c r="F19" i="11" l="1"/>
  <c r="F18" i="11"/>
  <c r="F17" i="11"/>
  <c r="F16" i="11"/>
  <c r="F15" i="11"/>
  <c r="E10" i="2" l="1"/>
  <c r="E12" i="4" s="1"/>
  <c r="E35" i="13" l="1"/>
  <c r="G35" i="13" s="1"/>
  <c r="E27" i="13"/>
  <c r="E19" i="13"/>
  <c r="E15" i="13"/>
  <c r="G24" i="12"/>
  <c r="E19" i="2" s="1"/>
  <c r="G18" i="12"/>
  <c r="E18" i="2" s="1"/>
  <c r="F11" i="11"/>
  <c r="F12" i="11"/>
  <c r="F13" i="11"/>
  <c r="F14" i="11"/>
  <c r="F20" i="11"/>
  <c r="F10" i="11"/>
  <c r="F21" i="11" s="1"/>
  <c r="G30" i="12" s="1"/>
  <c r="E15" i="2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E11" i="2" s="1"/>
  <c r="E28" i="13"/>
  <c r="G28" i="13" s="1"/>
  <c r="G31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<sst xmlns="http://schemas.openxmlformats.org/spreadsheetml/2006/main" count="258" uniqueCount="131">
  <si>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</si>
  <si>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</si>
  <si>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</si>
  <si>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</si>
  <si>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</si>
  <si>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</si>
  <si>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</si>
  <si>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</si>
  <si>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</si>
  <si>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</si>
  <si>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</si>
  <si>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</si>
  <si>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</si>
  <si>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</si>
  <si>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</si>
  <si>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</si>
  <si>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</si>
  <si>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</si>
  <si>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</si>
  <si>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</si>
  <si>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</si>
  <si>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</si>
  <si>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</si>
  <si>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</si>
  <si>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</si>
  <si>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</si>
  <si>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</si>
  <si>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</si>
  <si>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</si>
  <si>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</si>
  <si>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</si>
  <si>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</si>
  <si>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</si>
  <si>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</si>
  <si>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</si>
  <si>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</si>
  <si>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</si>
  <si>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</si>
  <si>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</si>
  <si>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</si>
  <si>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</si>
  <si>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</si>
  <si>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</si>
  <si>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</si>
  <si>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</si>
  <si>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</si>
  <si>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</si>
  <si>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</si>
  <si>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</si>
  <si>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</si>
  <si>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</si>
  <si>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</si>
  <si>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</si>
  <si>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</si>
  <si>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</si>
  <si>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</si>
  <si>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</si>
  <si>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</si>
  <si>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</si>
  <si>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</si>
  <si>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</si>
  <si>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</si>
  <si>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</si>
  <si>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</si>
  <si>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</si>
  <si>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</si>
  <si>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</si>
  <si>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</si>
  <si>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</si>
  <si>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</si>
  <si>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</si>
  <si>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</si>
  <si>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</si>
  <si>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</si>
  <si>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</si>
  <si>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</si>
  <si>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</si>
  <si>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</si>
  <si>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</si>
  <si>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</si>
  <si>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</si>
  <si>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</si>
  <si>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</si>
  <si>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</si>
  <si>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</si>
  <si>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</si>
  <si>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</si>
  <si>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</si>
  <si>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</si>
  <si>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</si>
  <si>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</si>
  <si>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</si>
  <si>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</si>
  <si>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</si>
  <si>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</si>
  <si>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</si>
  <si>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</si>
  <si>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</si>
  <si>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</si>
  <si>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</si>
  <si>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</si>
  <si>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</si>
  <si>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</si>
  <si>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</si>
  <si>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</si>
  <si>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</si>
  <si>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</si>
  <si>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</si>
  <si>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</si>
  <si>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</si>
  <si>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anlægsomkostninger inkl. finansielle omkostninger</t>
  </si>
  <si>
    <t>Til økonomisk ramme for 2017-2018</t>
  </si>
  <si>
    <t>Beluftningsanlæg, iltningstrappe, Kontruktioner</t>
  </si>
  <si>
    <t>Elanlæg</t>
  </si>
  <si>
    <t>Køretøjer, store lastvogne (&gt; 3.500 kg.)</t>
  </si>
  <si>
    <t>Ø 50mm &lt; Ledningsnet ≤ Ø110 mm</t>
  </si>
  <si>
    <t xml:space="preserve">Afregningsmålere, mekaniske </t>
  </si>
  <si>
    <t>Boring (inkl. etablering, forerør, filter og prøvepumpning)</t>
  </si>
  <si>
    <t>SRO anlæg</t>
  </si>
  <si>
    <t>SRO-brønd/kvarterbrønd/sektionsbrønd,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</si>
  <si>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</si>
  <si>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</si>
  <si>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</si>
  <si>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</si>
  <si>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Årlig tillæg for gæld til tjenestemandspensioner</t>
  </si>
  <si>
    <t>Resterende indregningsperiode for gæld til tjenestemandspensioner</t>
  </si>
  <si>
    <t>år</t>
  </si>
  <si>
    <t>- heraf driftsomkostninger</t>
  </si>
  <si>
    <t>Tidligere indregnet tillæg for gæld til tjenestemandspensioner i 2015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</si>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</sst>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97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6">
    <cellStyle name="Komma" xfId="1" builtinId="3"/>
    <cellStyle name="Link" xfId="3" builtinId="8"/>
    <cellStyle name="Normal" xfId="0" builtinId="0"/>
    <cellStyle name="Normal 12" xfId="2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111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9" t="s">
        <v>6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182058355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31762351</v>
      </c>
      <c r="F11" s="70" t="s">
        <v>4</v>
      </c>
      <c r="G11" s="62"/>
      <c r="H11" s="93"/>
      <c r="I11" s="2"/>
    </row>
    <row r="12" spans="1:9" x14ac:dyDescent="0.25">
      <c r="A12" s="2"/>
      <c r="B12" s="50" t="s">
        <v>50</v>
      </c>
      <c r="C12" s="45"/>
      <c r="D12" s="46"/>
      <c r="E12" s="47">
        <v>7953927</v>
      </c>
      <c r="F12" s="70" t="s">
        <v>4</v>
      </c>
      <c r="G12" s="51"/>
      <c r="H12" s="94"/>
      <c r="I12" s="2"/>
    </row>
    <row r="13" spans="1:9" x14ac:dyDescent="0.25">
      <c r="A13" s="2"/>
      <c r="B13" s="50" t="s">
        <v>51</v>
      </c>
      <c r="C13" s="45"/>
      <c r="D13" s="46"/>
      <c r="E13" s="47">
        <v>-160370</v>
      </c>
      <c r="F13" s="70" t="s">
        <v>4</v>
      </c>
      <c r="G13" s="51"/>
      <c r="H13" s="94"/>
      <c r="I13" s="2"/>
    </row>
    <row r="14" spans="1:9" x14ac:dyDescent="0.25">
      <c r="A14" s="2"/>
      <c r="B14" s="50" t="s">
        <v>52</v>
      </c>
      <c r="C14" s="45"/>
      <c r="D14" s="46"/>
      <c r="E14" s="47">
        <v>4478177</v>
      </c>
      <c r="F14" s="70" t="s">
        <v>4</v>
      </c>
      <c r="G14" s="51"/>
      <c r="H14" s="94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44034085</v>
      </c>
      <c r="F15" s="78" t="s">
        <v>4</v>
      </c>
      <c r="G15" s="51"/>
      <c r="H15" s="94"/>
      <c r="I15" s="2"/>
    </row>
    <row r="16" spans="1:9" x14ac:dyDescent="0.25">
      <c r="A16" s="2"/>
      <c r="B16" s="50" t="s">
        <v>54</v>
      </c>
      <c r="C16" s="45"/>
      <c r="D16" s="46"/>
      <c r="E16" s="47">
        <v>1790300</v>
      </c>
      <c r="F16" s="70" t="s">
        <v>4</v>
      </c>
      <c r="G16" s="51"/>
      <c r="H16" s="94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4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4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1790300</v>
      </c>
      <c r="F19" s="78" t="s">
        <v>4</v>
      </c>
      <c r="G19" s="51"/>
      <c r="H19" s="94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-2667355</v>
      </c>
      <c r="F20" s="70" t="s">
        <v>4</v>
      </c>
      <c r="G20" s="51"/>
      <c r="H20" s="94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-20514871</v>
      </c>
      <c r="F21" s="70" t="s">
        <v>4</v>
      </c>
      <c r="G21" s="51"/>
      <c r="H21" s="94"/>
      <c r="I21" s="2"/>
    </row>
    <row r="22" spans="1:9" x14ac:dyDescent="0.25">
      <c r="A22" s="2"/>
      <c r="B22" s="50" t="s">
        <v>60</v>
      </c>
      <c r="C22" s="45"/>
      <c r="D22" s="46"/>
      <c r="E22" s="47">
        <v>-18904754</v>
      </c>
      <c r="F22" s="70" t="s">
        <v>4</v>
      </c>
      <c r="G22" s="51"/>
      <c r="H22" s="94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4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4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4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4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-42086980</v>
      </c>
      <c r="F27" s="78" t="s">
        <v>4</v>
      </c>
      <c r="G27" s="52"/>
      <c r="H27" s="95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3737405</v>
      </c>
      <c r="F28" s="78" t="s">
        <v>4</v>
      </c>
      <c r="G28" s="1">
        <f>IF(E28&lt;0,0,-E28)</f>
        <v>-3737405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17160835</v>
      </c>
      <c r="F30" s="78" t="s">
        <v>4</v>
      </c>
      <c r="G30" s="57">
        <f>-$E$30</f>
        <v>-17160835</v>
      </c>
      <c r="H30" s="78" t="s">
        <v>4</v>
      </c>
      <c r="I30" s="2"/>
    </row>
    <row r="31" spans="1:9" x14ac:dyDescent="0.25">
      <c r="A31" s="2"/>
      <c r="B31" s="96" t="s">
        <v>121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122</v>
      </c>
      <c r="C32" s="38"/>
      <c r="D32" s="39"/>
      <c r="E32" s="47">
        <v>161160115</v>
      </c>
      <c r="F32" s="70" t="s">
        <v>4</v>
      </c>
      <c r="G32" s="62"/>
      <c r="H32" s="93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4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0</v>
      </c>
      <c r="F34" s="70" t="s">
        <v>4</v>
      </c>
      <c r="G34" s="52"/>
      <c r="H34" s="95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161160115</v>
      </c>
      <c r="F35" s="78" t="s">
        <v>4</v>
      </c>
      <c r="G35" s="57">
        <f>-E35</f>
        <v>-161160115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0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1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123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170294013.52526188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58459619.033740595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152587.96101753073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1700714.0866235502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168440711.47762081</v>
      </c>
      <c r="F13" s="58" t="s">
        <v>4</v>
      </c>
      <c r="G13" s="57">
        <f>E13</f>
        <v>168440711.47762081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underdæk'!G15</f>
        <v>6885932</v>
      </c>
      <c r="F15" s="58" t="s">
        <v>4</v>
      </c>
      <c r="G15" s="57">
        <f>E15</f>
        <v>6885932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PL2015'!G12</f>
        <v>4642619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PL2015'!G18</f>
        <v>-283542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PL2015'!G24</f>
        <v>60047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PL2015'!G31</f>
        <v>1235533.4866666673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5654657.4866666673</v>
      </c>
      <c r="F21" s="58" t="s">
        <v>4</v>
      </c>
      <c r="G21" s="57">
        <f>E21</f>
        <v>5654657.4866666673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0</v>
      </c>
      <c r="F23" s="58" t="s">
        <v>4</v>
      </c>
      <c r="G23" s="57">
        <f>E23</f>
        <v>0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180981300.96428749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168440711.47762081</v>
      </c>
      <c r="F9" s="41" t="s">
        <v>4</v>
      </c>
      <c r="G9" s="42"/>
      <c r="H9" s="43"/>
      <c r="I9" s="2"/>
    </row>
    <row r="10" spans="1:9" x14ac:dyDescent="0.25">
      <c r="A10" s="2"/>
      <c r="B10" s="44" t="s">
        <v>127</v>
      </c>
      <c r="C10" s="65"/>
      <c r="D10" s="66"/>
      <c r="E10" s="47">
        <f>'Fane 3. Grundlag'!$G$9*(1-'Fane 4. Individuelt eff.krav'!$G$12/100)-'Fane 5. Generelt eff.krav'!G$11</f>
        <v>61309486.67885825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110</v>
      </c>
      <c r="C11" s="65"/>
      <c r="D11" s="66"/>
      <c r="E11" s="47">
        <f>'Fane 3. Grundlag'!$G$10*(1-'Fane 4. Individuelt eff.krav'!$G$12/100)-'Fane 5. Generelt eff.krav'!G$14</f>
        <v>48646169.673075415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58459619.033740595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2139197.0357657843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152053.35666981686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1692806.1965148151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168735048.96020198</v>
      </c>
      <c r="F16" s="58" t="s">
        <v>4</v>
      </c>
      <c r="G16" s="57">
        <f>E16</f>
        <v>168735048.96020198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underdæk'!$G$14&gt;1,'Fane 6. Hist. over el. underdæk'!$G$15,0)</f>
        <v>6885932</v>
      </c>
      <c r="F18" s="58" t="s">
        <v>4</v>
      </c>
      <c r="G18" s="57">
        <f>E18</f>
        <v>6885932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175620980.96020198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3.5703125" style="3" customWidth="1"/>
    <col min="7" max="7" width="10.8554687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62662485.940431796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49171908.551089488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58459619.033740595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170294013.52526188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111834394.49152128</v>
      </c>
      <c r="H9" s="70" t="s">
        <v>4</v>
      </c>
      <c r="I9" s="2"/>
    </row>
    <row r="10" spans="1:9" x14ac:dyDescent="0.25">
      <c r="A10" s="2"/>
      <c r="B10" s="50" t="s">
        <v>129</v>
      </c>
      <c r="C10" s="45"/>
      <c r="D10" s="45"/>
      <c r="E10" s="45"/>
      <c r="F10" s="46"/>
      <c r="G10" s="47">
        <v>15978907.870646872</v>
      </c>
      <c r="H10" s="70" t="s">
        <v>4</v>
      </c>
      <c r="I10" s="2"/>
    </row>
    <row r="11" spans="1:9" x14ac:dyDescent="0.25">
      <c r="A11" s="2"/>
      <c r="B11" s="50" t="s">
        <v>130</v>
      </c>
      <c r="C11" s="45"/>
      <c r="D11" s="45"/>
      <c r="E11" s="45"/>
      <c r="F11" s="46"/>
      <c r="G11" s="47">
        <f>$G$9-$G$10</f>
        <v>95855486.620874405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0.15918542213555642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152587.96101753073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62662485.940431796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1253249.7188086358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49171908.551089488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9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447464.36781491438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1700714.0866235502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2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13169586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13169586</v>
      </c>
      <c r="H10" s="70" t="s">
        <v>4</v>
      </c>
      <c r="I10" s="2"/>
    </row>
    <row r="11" spans="1:9" x14ac:dyDescent="0.25">
      <c r="A11" s="2"/>
      <c r="B11" s="80" t="s">
        <v>91</v>
      </c>
      <c r="C11" s="81"/>
      <c r="D11" s="81"/>
      <c r="E11" s="81"/>
      <c r="F11" s="82"/>
      <c r="G11" s="83">
        <v>0</v>
      </c>
      <c r="H11" s="84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126</v>
      </c>
      <c r="I12" s="2"/>
    </row>
    <row r="13" spans="1:9" x14ac:dyDescent="0.25">
      <c r="A13" s="2"/>
      <c r="B13" s="54" t="s">
        <v>124</v>
      </c>
      <c r="C13" s="55"/>
      <c r="D13" s="55"/>
      <c r="E13" s="55"/>
      <c r="F13" s="56"/>
      <c r="G13" s="57">
        <v>6885932</v>
      </c>
      <c r="H13" s="78" t="s">
        <v>4</v>
      </c>
      <c r="I13" s="2"/>
    </row>
    <row r="14" spans="1:9" x14ac:dyDescent="0.25">
      <c r="A14" s="2"/>
      <c r="B14" s="67" t="s">
        <v>125</v>
      </c>
      <c r="C14" s="68"/>
      <c r="D14" s="68"/>
      <c r="E14" s="68"/>
      <c r="F14" s="69"/>
      <c r="G14" s="47">
        <v>4</v>
      </c>
      <c r="H14" s="70" t="s">
        <v>126</v>
      </c>
      <c r="I14" s="2"/>
    </row>
    <row r="15" spans="1:9" x14ac:dyDescent="0.25">
      <c r="A15" s="2"/>
      <c r="B15" s="34" t="s">
        <v>75</v>
      </c>
      <c r="C15" s="35"/>
      <c r="D15" s="35"/>
      <c r="E15" s="35"/>
      <c r="F15" s="36"/>
      <c r="G15" s="63">
        <f>G13</f>
        <v>6885932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8">
    <mergeCell ref="B15:F15"/>
    <mergeCell ref="B13:F13"/>
    <mergeCell ref="B3:H4"/>
    <mergeCell ref="B8:H8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3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5" t="s">
        <v>0</v>
      </c>
      <c r="C9" s="58" t="s">
        <v>1</v>
      </c>
      <c r="D9" s="85" t="s">
        <v>2</v>
      </c>
      <c r="E9" s="85" t="s">
        <v>79</v>
      </c>
      <c r="F9" s="86" t="s">
        <v>3</v>
      </c>
      <c r="G9" s="86"/>
      <c r="H9" s="2"/>
    </row>
    <row r="10" spans="1:8" x14ac:dyDescent="0.25">
      <c r="A10" s="2"/>
      <c r="B10" s="87" t="s">
        <v>112</v>
      </c>
      <c r="C10" s="88">
        <v>2015</v>
      </c>
      <c r="D10" s="88">
        <v>50</v>
      </c>
      <c r="E10" s="47">
        <v>88624</v>
      </c>
      <c r="F10" s="47">
        <f>E10/D10</f>
        <v>1772.48</v>
      </c>
      <c r="G10" s="70" t="s">
        <v>4</v>
      </c>
      <c r="H10" s="2"/>
    </row>
    <row r="11" spans="1:8" x14ac:dyDescent="0.25">
      <c r="A11" s="2"/>
      <c r="B11" s="87" t="s">
        <v>113</v>
      </c>
      <c r="C11" s="88">
        <v>2015</v>
      </c>
      <c r="D11" s="88">
        <v>20</v>
      </c>
      <c r="E11" s="47">
        <v>58407</v>
      </c>
      <c r="F11" s="47">
        <f t="shared" ref="F11:F20" si="0">E11/D11</f>
        <v>2920.35</v>
      </c>
      <c r="G11" s="70" t="s">
        <v>4</v>
      </c>
      <c r="H11" s="2"/>
    </row>
    <row r="12" spans="1:8" x14ac:dyDescent="0.25">
      <c r="A12" s="2"/>
      <c r="B12" s="87" t="s">
        <v>114</v>
      </c>
      <c r="C12" s="88">
        <v>2015</v>
      </c>
      <c r="D12" s="88">
        <v>5</v>
      </c>
      <c r="E12" s="47">
        <v>6300894</v>
      </c>
      <c r="F12" s="47">
        <f t="shared" si="0"/>
        <v>1260178.8</v>
      </c>
      <c r="G12" s="70" t="s">
        <v>4</v>
      </c>
      <c r="H12" s="2"/>
    </row>
    <row r="13" spans="1:8" x14ac:dyDescent="0.25">
      <c r="A13" s="2"/>
      <c r="B13" s="87" t="s">
        <v>115</v>
      </c>
      <c r="C13" s="88">
        <v>2015</v>
      </c>
      <c r="D13" s="88">
        <v>75</v>
      </c>
      <c r="E13" s="47">
        <v>10900316</v>
      </c>
      <c r="F13" s="47">
        <f t="shared" si="0"/>
        <v>145337.54666666666</v>
      </c>
      <c r="G13" s="70" t="s">
        <v>4</v>
      </c>
      <c r="H13" s="2"/>
    </row>
    <row r="14" spans="1:8" x14ac:dyDescent="0.25">
      <c r="A14" s="2"/>
      <c r="B14" s="87" t="s">
        <v>113</v>
      </c>
      <c r="C14" s="88">
        <v>2015</v>
      </c>
      <c r="D14" s="88">
        <v>20</v>
      </c>
      <c r="E14" s="47">
        <v>144014</v>
      </c>
      <c r="F14" s="47">
        <f t="shared" si="0"/>
        <v>7200.7</v>
      </c>
      <c r="G14" s="70" t="s">
        <v>4</v>
      </c>
      <c r="H14" s="2"/>
    </row>
    <row r="15" spans="1:8" x14ac:dyDescent="0.25">
      <c r="A15" s="2"/>
      <c r="B15" s="87" t="s">
        <v>116</v>
      </c>
      <c r="C15" s="88">
        <v>2015</v>
      </c>
      <c r="D15" s="88">
        <v>8</v>
      </c>
      <c r="E15" s="47">
        <v>3743180</v>
      </c>
      <c r="F15" s="47">
        <f t="shared" si="0"/>
        <v>467897.5</v>
      </c>
      <c r="G15" s="70" t="s">
        <v>4</v>
      </c>
      <c r="H15" s="2"/>
    </row>
    <row r="16" spans="1:8" x14ac:dyDescent="0.25">
      <c r="A16" s="2"/>
      <c r="B16" s="87" t="s">
        <v>117</v>
      </c>
      <c r="C16" s="88">
        <v>2015</v>
      </c>
      <c r="D16" s="88">
        <v>30</v>
      </c>
      <c r="E16" s="47">
        <v>2982785</v>
      </c>
      <c r="F16" s="47">
        <f t="shared" si="0"/>
        <v>99426.166666666672</v>
      </c>
      <c r="G16" s="70" t="s">
        <v>4</v>
      </c>
      <c r="H16" s="2"/>
    </row>
    <row r="17" spans="1:8" x14ac:dyDescent="0.25">
      <c r="A17" s="2"/>
      <c r="B17" s="87" t="s">
        <v>117</v>
      </c>
      <c r="C17" s="88">
        <v>2015</v>
      </c>
      <c r="D17" s="88">
        <v>30</v>
      </c>
      <c r="E17" s="47">
        <v>639771</v>
      </c>
      <c r="F17" s="47">
        <f t="shared" si="0"/>
        <v>21325.7</v>
      </c>
      <c r="G17" s="70" t="s">
        <v>4</v>
      </c>
      <c r="H17" s="2"/>
    </row>
    <row r="18" spans="1:8" x14ac:dyDescent="0.25">
      <c r="A18" s="2"/>
      <c r="B18" s="87" t="s">
        <v>113</v>
      </c>
      <c r="C18" s="88">
        <v>2015</v>
      </c>
      <c r="D18" s="88">
        <v>20</v>
      </c>
      <c r="E18" s="47">
        <v>3605284</v>
      </c>
      <c r="F18" s="47">
        <f t="shared" si="0"/>
        <v>180264.2</v>
      </c>
      <c r="G18" s="70" t="s">
        <v>4</v>
      </c>
      <c r="H18" s="2"/>
    </row>
    <row r="19" spans="1:8" x14ac:dyDescent="0.25">
      <c r="A19" s="2"/>
      <c r="B19" s="87" t="s">
        <v>118</v>
      </c>
      <c r="C19" s="88">
        <v>2015</v>
      </c>
      <c r="D19" s="88">
        <v>10</v>
      </c>
      <c r="E19" s="47">
        <v>4850087</v>
      </c>
      <c r="F19" s="47">
        <f t="shared" si="0"/>
        <v>485008.7</v>
      </c>
      <c r="G19" s="70" t="s">
        <v>4</v>
      </c>
      <c r="H19" s="2"/>
    </row>
    <row r="20" spans="1:8" x14ac:dyDescent="0.25">
      <c r="A20" s="2"/>
      <c r="B20" s="87" t="s">
        <v>119</v>
      </c>
      <c r="C20" s="88">
        <v>2015</v>
      </c>
      <c r="D20" s="88">
        <v>10</v>
      </c>
      <c r="E20" s="47">
        <v>653476</v>
      </c>
      <c r="F20" s="47">
        <f t="shared" si="0"/>
        <v>65347.6</v>
      </c>
      <c r="G20" s="70" t="s">
        <v>4</v>
      </c>
      <c r="H20" s="2"/>
    </row>
    <row r="21" spans="1:8" x14ac:dyDescent="0.25">
      <c r="A21" s="2"/>
      <c r="B21" s="34" t="s">
        <v>120</v>
      </c>
      <c r="C21" s="35"/>
      <c r="D21" s="35"/>
      <c r="E21" s="36"/>
      <c r="F21" s="63">
        <f>SUM(F10:F20)</f>
        <v>2736679.7433333336</v>
      </c>
      <c r="G21" s="64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9" t="s">
        <v>7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92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58140619</v>
      </c>
      <c r="H9" s="70" t="s">
        <v>4</v>
      </c>
      <c r="I9" s="2"/>
    </row>
    <row r="10" spans="1:9" x14ac:dyDescent="0.25">
      <c r="A10" s="2"/>
      <c r="B10" s="50" t="s">
        <v>128</v>
      </c>
      <c r="C10" s="45"/>
      <c r="D10" s="45"/>
      <c r="E10" s="45"/>
      <c r="F10" s="46"/>
      <c r="G10" s="47">
        <v>6885932</v>
      </c>
      <c r="H10" s="70" t="s">
        <v>4</v>
      </c>
      <c r="I10" s="2"/>
    </row>
    <row r="11" spans="1:9" x14ac:dyDescent="0.25">
      <c r="A11" s="2"/>
      <c r="B11" s="50" t="s">
        <v>81</v>
      </c>
      <c r="C11" s="45"/>
      <c r="D11" s="45"/>
      <c r="E11" s="45"/>
      <c r="F11" s="46"/>
      <c r="G11" s="47">
        <v>60383932</v>
      </c>
      <c r="H11" s="70" t="s">
        <v>4</v>
      </c>
      <c r="I11" s="2"/>
    </row>
    <row r="12" spans="1:9" x14ac:dyDescent="0.25">
      <c r="A12" s="2"/>
      <c r="B12" s="34" t="s">
        <v>82</v>
      </c>
      <c r="C12" s="35"/>
      <c r="D12" s="35"/>
      <c r="E12" s="35"/>
      <c r="F12" s="36"/>
      <c r="G12" s="63">
        <f>G9+G10-G11</f>
        <v>4642619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1"/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90" t="s">
        <v>83</v>
      </c>
      <c r="C15" s="91"/>
      <c r="D15" s="91"/>
      <c r="E15" s="91"/>
      <c r="F15" s="91"/>
      <c r="G15" s="91"/>
      <c r="H15" s="92"/>
      <c r="I15" s="2"/>
    </row>
    <row r="16" spans="1:9" x14ac:dyDescent="0.25">
      <c r="A16" s="2"/>
      <c r="B16" s="50" t="s">
        <v>84</v>
      </c>
      <c r="C16" s="45"/>
      <c r="D16" s="45"/>
      <c r="E16" s="45"/>
      <c r="F16" s="46"/>
      <c r="G16" s="47">
        <v>3016458</v>
      </c>
      <c r="H16" s="70" t="s">
        <v>4</v>
      </c>
      <c r="I16" s="2"/>
    </row>
    <row r="17" spans="1:9" x14ac:dyDescent="0.25">
      <c r="A17" s="2"/>
      <c r="B17" s="50" t="s">
        <v>85</v>
      </c>
      <c r="C17" s="45"/>
      <c r="D17" s="45"/>
      <c r="E17" s="45"/>
      <c r="F17" s="46"/>
      <c r="G17" s="47">
        <v>3300000</v>
      </c>
      <c r="H17" s="70" t="s">
        <v>4</v>
      </c>
      <c r="I17" s="2"/>
    </row>
    <row r="18" spans="1:9" x14ac:dyDescent="0.25">
      <c r="A18" s="2"/>
      <c r="B18" s="34" t="s">
        <v>86</v>
      </c>
      <c r="C18" s="35"/>
      <c r="D18" s="35"/>
      <c r="E18" s="35"/>
      <c r="F18" s="36"/>
      <c r="G18" s="63">
        <f>G16-G17</f>
        <v>-283542</v>
      </c>
      <c r="H18" s="64" t="s">
        <v>4</v>
      </c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71"/>
      <c r="C20" s="71"/>
      <c r="D20" s="71"/>
      <c r="E20" s="71"/>
      <c r="F20" s="71"/>
      <c r="G20" s="71"/>
      <c r="H20" s="71"/>
      <c r="I20" s="2"/>
    </row>
    <row r="21" spans="1:9" x14ac:dyDescent="0.25">
      <c r="A21" s="2"/>
      <c r="B21" s="90" t="s">
        <v>93</v>
      </c>
      <c r="C21" s="91"/>
      <c r="D21" s="91"/>
      <c r="E21" s="91"/>
      <c r="F21" s="91"/>
      <c r="G21" s="91"/>
      <c r="H21" s="92"/>
      <c r="I21" s="2"/>
    </row>
    <row r="22" spans="1:9" x14ac:dyDescent="0.25">
      <c r="A22" s="2"/>
      <c r="B22" s="50" t="s">
        <v>94</v>
      </c>
      <c r="C22" s="45"/>
      <c r="D22" s="45"/>
      <c r="E22" s="45"/>
      <c r="F22" s="46"/>
      <c r="G22" s="47">
        <v>816547</v>
      </c>
      <c r="H22" s="70" t="s">
        <v>4</v>
      </c>
      <c r="I22" s="2"/>
    </row>
    <row r="23" spans="1:9" x14ac:dyDescent="0.25">
      <c r="A23" s="2"/>
      <c r="B23" s="50" t="s">
        <v>96</v>
      </c>
      <c r="C23" s="45"/>
      <c r="D23" s="45"/>
      <c r="E23" s="45"/>
      <c r="F23" s="46"/>
      <c r="G23" s="47">
        <v>756500</v>
      </c>
      <c r="H23" s="70" t="s">
        <v>4</v>
      </c>
      <c r="I23" s="2"/>
    </row>
    <row r="24" spans="1:9" x14ac:dyDescent="0.25">
      <c r="A24" s="2"/>
      <c r="B24" s="34" t="s">
        <v>95</v>
      </c>
      <c r="C24" s="35"/>
      <c r="D24" s="35"/>
      <c r="E24" s="35"/>
      <c r="F24" s="36"/>
      <c r="G24" s="63">
        <f>G22-G23</f>
        <v>60047</v>
      </c>
      <c r="H24" s="64" t="s">
        <v>4</v>
      </c>
      <c r="I24" s="2"/>
    </row>
    <row r="25" spans="1:9" ht="15" customHeight="1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71"/>
      <c r="C26" s="71"/>
      <c r="D26" s="71"/>
      <c r="E26" s="71"/>
      <c r="F26" s="71"/>
      <c r="G26" s="71"/>
      <c r="H26" s="71"/>
      <c r="I26" s="2"/>
    </row>
    <row r="27" spans="1:9" x14ac:dyDescent="0.25">
      <c r="A27" s="2"/>
      <c r="B27" s="90" t="s">
        <v>87</v>
      </c>
      <c r="C27" s="91"/>
      <c r="D27" s="91"/>
      <c r="E27" s="91"/>
      <c r="F27" s="91"/>
      <c r="G27" s="91"/>
      <c r="H27" s="92"/>
      <c r="I27" s="2"/>
    </row>
    <row r="28" spans="1:9" x14ac:dyDescent="0.25">
      <c r="A28" s="2"/>
      <c r="B28" s="50" t="s">
        <v>88</v>
      </c>
      <c r="C28" s="45"/>
      <c r="D28" s="45"/>
      <c r="E28" s="45"/>
      <c r="F28" s="46"/>
      <c r="G28" s="47">
        <v>2338163</v>
      </c>
      <c r="H28" s="70" t="s">
        <v>4</v>
      </c>
      <c r="I28" s="2"/>
    </row>
    <row r="29" spans="1:9" x14ac:dyDescent="0.25">
      <c r="A29" s="2"/>
      <c r="B29" s="50" t="s">
        <v>89</v>
      </c>
      <c r="C29" s="45"/>
      <c r="D29" s="45"/>
      <c r="E29" s="45"/>
      <c r="F29" s="46"/>
      <c r="G29" s="47">
        <v>1899663</v>
      </c>
      <c r="H29" s="70" t="s">
        <v>4</v>
      </c>
      <c r="I29" s="2"/>
    </row>
    <row r="30" spans="1:9" x14ac:dyDescent="0.25">
      <c r="A30" s="2"/>
      <c r="B30" s="50" t="s">
        <v>90</v>
      </c>
      <c r="C30" s="45"/>
      <c r="D30" s="45"/>
      <c r="E30" s="45"/>
      <c r="F30" s="46"/>
      <c r="G30" s="47">
        <f>'Fane 7. Gen. inv. i 2015'!F21</f>
        <v>2736679.7433333336</v>
      </c>
      <c r="H30" s="70" t="s">
        <v>4</v>
      </c>
      <c r="I30" s="2"/>
    </row>
    <row r="31" spans="1:9" x14ac:dyDescent="0.25">
      <c r="A31" s="2"/>
      <c r="B31" s="34" t="s">
        <v>87</v>
      </c>
      <c r="C31" s="35"/>
      <c r="D31" s="35"/>
      <c r="E31" s="35"/>
      <c r="F31" s="36"/>
      <c r="G31" s="63">
        <f>G30-G28+G30-G29</f>
        <v>1235533.4866666673</v>
      </c>
      <c r="H31" s="64" t="s">
        <v>4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</sheetData>
  <sheetProtection password="DFE9" sheet="1" objects="1" scenarios="1"/>
  <mergeCells count="19">
    <mergeCell ref="B29:F29"/>
    <mergeCell ref="B30:F30"/>
    <mergeCell ref="B31:F31"/>
    <mergeCell ref="B22:F22"/>
    <mergeCell ref="B23:F23"/>
    <mergeCell ref="B24:F24"/>
    <mergeCell ref="B27:H27"/>
    <mergeCell ref="B28:F28"/>
    <mergeCell ref="B15:H15"/>
    <mergeCell ref="B16:F16"/>
    <mergeCell ref="B17:F17"/>
    <mergeCell ref="B18:F18"/>
    <mergeCell ref="B21:H21"/>
    <mergeCell ref="B3:H4"/>
    <mergeCell ref="B8:H8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2018-08-10T11:31:48Z</dcterms:modified>
</cp:coreProperties>
</file>