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C6" i="16"/>
  <c r="M3" i="24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<sst xmlns="http://schemas.openxmlformats.org/spreadsheetml/2006/main" count="109" uniqueCount="74">
  <si>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</si>
  <si>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</si>
  <si>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</si>
  <si>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</si>
  <si>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</si>
  <si>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</si>
  <si>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</si>
  <si>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</si>
  <si>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</si>
  <si>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</si>
  <si>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</si>
  <si>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</si>
  <si>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</si>
  <si>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</si>
  <si>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</si>
  <si>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</si>
  <si>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</si>
  <si>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</si>
  <si>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</si>
  <si>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</si>
  <si>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</si>
  <si>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</si>
  <si>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Drikkevandsbeskyttelse/etablering af kildeplads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</si>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</sst>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7364572.4108692799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108332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158297.17586666666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7631201.5867359461</v>
      </c>
      <c r="C5" s="62" t="s">
        <v>11</v>
      </c>
    </row>
    <row r="6" spans="1:3" x14ac:dyDescent="0.25">
      <c r="A6" s="47" t="s">
        <v>0</v>
      </c>
      <c r="B6" s="38">
        <f>Investeringer!E3</f>
        <v>8556845.077676259</v>
      </c>
      <c r="C6" s="23" t="s">
        <v>11</v>
      </c>
    </row>
    <row r="7" spans="1:3" x14ac:dyDescent="0.25">
      <c r="A7" s="4" t="s">
        <v>1</v>
      </c>
      <c r="B7" s="35">
        <f>Investeringer!F3</f>
        <v>3996664.6441485514</v>
      </c>
      <c r="C7" t="s">
        <v>11</v>
      </c>
    </row>
    <row r="8" spans="1:3" x14ac:dyDescent="0.25">
      <c r="A8" s="4" t="s">
        <v>2</v>
      </c>
      <c r="B8" s="35">
        <f>Investeringer!G3</f>
        <v>730333.33333333337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796890.66666666663</v>
      </c>
      <c r="C9" t="s">
        <v>11</v>
      </c>
    </row>
    <row r="10" spans="1:3" s="22" customFormat="1" x14ac:dyDescent="0.25">
      <c r="A10" s="3" t="s">
        <v>47</v>
      </c>
      <c r="B10" s="48">
        <f>SUM(B6:B9)</f>
        <v>14080733.72182481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10959475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10959475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32671410.308560755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32960609.138045453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10588880</v>
      </c>
      <c r="C2" s="49">
        <v>0</v>
      </c>
      <c r="D2" s="49">
        <f>B2+C2</f>
        <v>10588880</v>
      </c>
      <c r="E2" s="50">
        <f>D2</f>
        <v>10588880</v>
      </c>
      <c r="F2" s="49">
        <v>7364572.4108692799</v>
      </c>
      <c r="G2" s="49">
        <v>0</v>
      </c>
      <c r="H2" s="49">
        <f>F2-G2</f>
        <v>7364572.4108692799</v>
      </c>
      <c r="I2" s="49">
        <f>AVERAGEIF(E2:E4,"&lt;&gt;0")</f>
        <v>8272069.8418026669</v>
      </c>
      <c r="J2" s="49">
        <v>5764299.6148101911</v>
      </c>
      <c r="K2" s="39">
        <f>IF(H2&gt;I2,IF(I2&gt;J2,I2,J2),H2)</f>
        <v>7364572.4108692799</v>
      </c>
    </row>
    <row r="3" spans="1:11" s="23" customFormat="1" x14ac:dyDescent="0.25">
      <c r="A3" s="28">
        <v>2014</v>
      </c>
      <c r="B3" s="49">
        <v>6894372</v>
      </c>
      <c r="C3" s="49"/>
      <c r="D3" s="49">
        <f t="shared" ref="D3:D4" si="0">B3+C3</f>
        <v>6894372</v>
      </c>
      <c r="E3" s="50">
        <f>D3*Pristalsregulering!C7</f>
        <v>6899887.4975999994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7213384</v>
      </c>
      <c r="C4" s="49"/>
      <c r="D4" s="49">
        <f t="shared" si="0"/>
        <v>7213384</v>
      </c>
      <c r="E4" s="50">
        <f>D4*Pristalsregulering!$C$6*Pristalsregulering!$C$7</f>
        <v>7327442.0278079985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5" max="115" width="9.140625" hidden="1"/>
    <col min="118" max="118" width="9.140625" hidden="1"/>
    <col min="227" max="227" width="9.140625" hidden="1"/>
    <col min="230" max="230" width="9.140625" hidden="1"/>
    <col min="339" max="33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30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108332</v>
      </c>
      <c r="E3" s="57">
        <f>SUM(D3:D3)</f>
        <v>108332</v>
      </c>
    </row>
    <row r="4" spans="1:5" x14ac:dyDescent="0.25">
      <c r="A4" s="28">
        <v>2015</v>
      </c>
      <c r="B4" s="35">
        <v>108332</v>
      </c>
      <c r="C4" s="45">
        <f>B4</f>
        <v>108332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12300</v>
      </c>
      <c r="C3" s="42">
        <v>103520</v>
      </c>
      <c r="D3" s="42">
        <v>0</v>
      </c>
      <c r="E3" s="41">
        <f>B3</f>
        <v>12300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158297.17586666666</v>
      </c>
    </row>
    <row r="4" spans="1:8" x14ac:dyDescent="0.25">
      <c r="A4" s="31">
        <v>2014</v>
      </c>
      <c r="B4" s="41">
        <v>9075</v>
      </c>
      <c r="C4" s="42">
        <v>78400</v>
      </c>
      <c r="D4" s="42">
        <v>0</v>
      </c>
      <c r="E4" s="41">
        <f>B4*Pristalsregulering!$C$7</f>
        <v>9082.2599999999984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159300</v>
      </c>
      <c r="C5" s="42">
        <v>108000</v>
      </c>
      <c r="D5" s="42">
        <v>0</v>
      </c>
      <c r="E5" s="41">
        <f>B5*Pristalsregulering!$C$7*Pristalsregulering!$C$6</f>
        <v>161818.85159999997</v>
      </c>
      <c r="F5" s="42">
        <f>C5*Pristalsregulering!$C$7*Pristalsregulering!$C$6</f>
        <v>109707.69599999998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7859697.9993603434</v>
      </c>
      <c r="C3" s="38">
        <v>3943910.8976666657</v>
      </c>
      <c r="D3" s="40">
        <v>730333.33333333337</v>
      </c>
      <c r="E3" s="35">
        <f>B3*Pristalsregulering!C2*Pristalsregulering!C3*Pristalsregulering!C4*Pristalsregulering!C5*Pristalsregulering!C6*Pristalsregulering!C7</f>
        <v>8556845.077676259</v>
      </c>
      <c r="F3" s="35">
        <v>3996664.6441485514</v>
      </c>
      <c r="G3" s="35">
        <f>D3</f>
        <v>730333.33333333337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763524</v>
      </c>
      <c r="D3" s="38">
        <v>100100</v>
      </c>
      <c r="E3" s="40">
        <v>0</v>
      </c>
      <c r="F3" s="38">
        <f>B3</f>
        <v>0</v>
      </c>
      <c r="G3" s="38">
        <f>C3</f>
        <v>763524</v>
      </c>
      <c r="H3" s="38">
        <f>D3</f>
        <v>100100</v>
      </c>
      <c r="I3" s="40">
        <f>E3</f>
        <v>0</v>
      </c>
      <c r="J3" s="42">
        <f>AVERAGE(F3:F5)</f>
        <v>0</v>
      </c>
      <c r="K3" s="42">
        <f>G3</f>
        <v>763524</v>
      </c>
      <c r="L3" s="43">
        <f>AVERAGE(H3:H5)+AVERAGE(I3:I5)</f>
        <v>33366.666666666664</v>
      </c>
      <c r="M3" s="44">
        <f>SUM(J3:L3)</f>
        <v>796890.66666666663</v>
      </c>
      <c r="N3" s="23"/>
    </row>
    <row r="4" spans="1:14" x14ac:dyDescent="0.25">
      <c r="A4" s="28">
        <v>2014</v>
      </c>
      <c r="B4" s="45">
        <v>0</v>
      </c>
      <c r="C4" s="38">
        <v>740888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741480.71039999998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10306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10468.958471999998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26316</v>
      </c>
      <c r="E2" s="42">
        <v>553087</v>
      </c>
      <c r="F2" s="42">
        <v>0</v>
      </c>
      <c r="G2" s="42">
        <v>10347549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10959475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2016-11-11T16:21:14Z</dcterms:modified>
</cp:coreProperties>
</file>