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6" i="16"/>
  <c r="J3" i="24"/>
  <c r="D5" i="16"/>
  <c r="F3" i="16" s="1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<sst xmlns="http://schemas.openxmlformats.org/spreadsheetml/2006/main" count="111" uniqueCount="75">
  <si>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</si>
  <si>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</si>
  <si>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</si>
  <si>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</si>
  <si>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</si>
  <si>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</si>
  <si>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</si>
  <si>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</si>
  <si>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</si>
  <si>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</si>
  <si>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</si>
  <si>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</si>
  <si>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</si>
  <si>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</si>
  <si>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</si>
  <si>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</si>
  <si>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</si>
  <si>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</si>
  <si>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</si>
  <si>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</si>
  <si>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</si>
  <si>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</si>
  <si>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Rørmosen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</si>
  <si>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</si>
  <si>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</si>
  <si>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</si>
  <si>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</si>
  <si>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</si>
  <si>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</si>
  <si>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</si>
  <si>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</si>
  <si>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</si>
  <si>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</si>
  <si>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</si>
  <si>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</si>
  <si>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</si>
  <si>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</si>
  <si>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</si>
  <si>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</si>
  <si>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</si>
  <si>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</si>
  <si>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</si>
  <si>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</si>
  <si>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</si>
  <si>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</si>
  <si>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</si>
  <si>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</si>
  <si>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</si>
  <si>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</si>
  <si>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Oprensning Kedelsø-Langsø Å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</si>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</sst>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14806453.038539136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60256.663542666669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58479.491199999997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14925189.193281803</v>
      </c>
      <c r="C5" s="62" t="s">
        <v>11</v>
      </c>
    </row>
    <row r="6" spans="1:3" x14ac:dyDescent="0.25">
      <c r="A6" s="47" t="s">
        <v>0</v>
      </c>
      <c r="B6" s="38">
        <f>Investeringer!E3</f>
        <v>21735431.36458642</v>
      </c>
      <c r="C6" s="23" t="s">
        <v>11</v>
      </c>
    </row>
    <row r="7" spans="1:3" x14ac:dyDescent="0.25">
      <c r="A7" s="4" t="s">
        <v>1</v>
      </c>
      <c r="B7" s="35">
        <f>Investeringer!F3</f>
        <v>5334816.4930305071</v>
      </c>
      <c r="C7" t="s">
        <v>11</v>
      </c>
    </row>
    <row r="8" spans="1:3" x14ac:dyDescent="0.25">
      <c r="A8" s="4" t="s">
        <v>2</v>
      </c>
      <c r="B8" s="35">
        <f>Investeringer!G3</f>
        <v>1134231.3843271132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1054338</v>
      </c>
      <c r="C9" t="s">
        <v>11</v>
      </c>
    </row>
    <row r="10" spans="1:3" s="22" customFormat="1" x14ac:dyDescent="0.25">
      <c r="A10" s="3" t="s">
        <v>47</v>
      </c>
      <c r="B10" s="48">
        <f>SUM(B6:B9)</f>
        <v>29258817.241944041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6653215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6653215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50837221.435225844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51287219.301692888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15224409.140000001</v>
      </c>
      <c r="C2" s="49">
        <v>0</v>
      </c>
      <c r="D2" s="49">
        <f>B2+C2</f>
        <v>15224409.140000001</v>
      </c>
      <c r="E2" s="50">
        <f>D2</f>
        <v>15224409.140000001</v>
      </c>
      <c r="F2" s="49">
        <v>14806453.038539136</v>
      </c>
      <c r="G2" s="49">
        <v>0</v>
      </c>
      <c r="H2" s="49">
        <f>F2-G2</f>
        <v>14806453.038539136</v>
      </c>
      <c r="I2" s="49">
        <f>AVERAGEIF(E2:E4,"&lt;&gt;0")</f>
        <v>15278715.769894665</v>
      </c>
      <c r="J2" s="49">
        <v>11244763.543572167</v>
      </c>
      <c r="K2" s="39">
        <f>IF(H2&gt;I2,IF(I2&gt;J2,I2,J2),H2)</f>
        <v>14806453.038539136</v>
      </c>
    </row>
    <row r="3" spans="1:11" s="23" customFormat="1" x14ac:dyDescent="0.25">
      <c r="A3" s="28">
        <v>2014</v>
      </c>
      <c r="B3" s="49">
        <v>12199775</v>
      </c>
      <c r="C3" s="49"/>
      <c r="D3" s="49">
        <f t="shared" ref="D3:D4" si="0">B3+C3</f>
        <v>12199775</v>
      </c>
      <c r="E3" s="50">
        <f>D3*Pristalsregulering!C7</f>
        <v>12209534.819999998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18115757</v>
      </c>
      <c r="C4" s="49"/>
      <c r="D4" s="49">
        <f t="shared" si="0"/>
        <v>18115757</v>
      </c>
      <c r="E4" s="50">
        <f>D4*Pristalsregulering!$C$6*Pristalsregulering!$C$7</f>
        <v>18402203.349683996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0" max="21" width="0" hidden="1" customWidth="1"/>
    <col min="22" max="22" width="9.140625" hidden="1" customWidth="1"/>
    <col min="23" max="65" width="0" hidden="1" customWidth="1"/>
    <col min="66" max="66" width="9.140625" hidden="1" customWidth="1"/>
    <col min="67" max="78" width="0" hidden="1" customWidth="1"/>
    <col min="79" max="79" width="9.140625" hidden="1" customWidth="1"/>
    <col min="80" max="119" width="0" hidden="1" customWidth="1"/>
    <col min="120" max="120" width="9.140625" hidden="1" customWidth="1"/>
    <col min="121" max="132" width="0" hidden="1" customWidth="1"/>
    <col min="133" max="133" width="9.140625" hidden="1" customWidth="1"/>
    <col min="134" max="135" width="0" hidden="1" customWidth="1"/>
    <col min="136" max="136" width="9.140625" hidden="1" customWidth="1"/>
    <col min="137" max="176" width="0" hidden="1" customWidth="1"/>
    <col min="177" max="177" width="9.140625" hidden="1" customWidth="1"/>
    <col min="178" max="189" width="0" hidden="1" customWidth="1"/>
    <col min="190" max="190" width="9.140625" hidden="1" customWidth="1"/>
    <col min="191" max="230" width="0" hidden="1" customWidth="1"/>
    <col min="231" max="231" width="9.140625" hidden="1" customWidth="1"/>
    <col min="232" max="243" width="0" hidden="1" customWidth="1"/>
    <col min="244" max="244" width="9.140625" hidden="1" customWidth="1"/>
    <col min="245" max="246" width="0" hidden="1" customWidth="1"/>
    <col min="247" max="247" width="9.140625" hidden="1" customWidth="1"/>
    <col min="248" max="287" width="0" hidden="1" customWidth="1"/>
    <col min="288" max="288" width="9.140625" hidden="1" customWidth="1"/>
    <col min="289" max="300" width="0" hidden="1" customWidth="1"/>
    <col min="301" max="301" width="9.140625" hidden="1" customWidth="1"/>
    <col min="302" max="328" width="0" hidden="1" customWidth="1"/>
    <col min="329" max="329" width="9.140625" hidden="1" customWidth="1"/>
    <col min="33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60256.663542666669</v>
      </c>
      <c r="G3" s="38">
        <f>IF(E4=0,0,AVERAGEIF(E4:E6,"&lt;&gt;0"))+E3</f>
        <v>0</v>
      </c>
      <c r="H3" s="57">
        <f>SUM(F3:G3)</f>
        <v>60256.663542666669</v>
      </c>
    </row>
    <row r="4" spans="1:8" x14ac:dyDescent="0.25">
      <c r="A4" s="28">
        <v>2015</v>
      </c>
      <c r="B4" s="35">
        <v>43841</v>
      </c>
      <c r="C4" s="35"/>
      <c r="D4" s="45">
        <f>B4</f>
        <v>43841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56463</v>
      </c>
      <c r="C5" s="35"/>
      <c r="D5" s="45">
        <f>B5*Pristalsregulering!$C$7</f>
        <v>56508.170399999995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79169</v>
      </c>
      <c r="C6" s="35"/>
      <c r="D6" s="45">
        <f>B6*Pristalsregulering!$C$7*Pristalsregulering!$C$6</f>
        <v>80420.820227999982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15500</v>
      </c>
      <c r="C3" s="42">
        <v>51760</v>
      </c>
      <c r="D3" s="42">
        <v>0</v>
      </c>
      <c r="E3" s="41">
        <f>B3</f>
        <v>15500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58479.491199999997</v>
      </c>
    </row>
    <row r="4" spans="1:8" x14ac:dyDescent="0.25">
      <c r="A4" s="31">
        <v>2014</v>
      </c>
      <c r="B4" s="41">
        <v>15300</v>
      </c>
      <c r="C4" s="42">
        <v>39200</v>
      </c>
      <c r="D4" s="42">
        <v>0</v>
      </c>
      <c r="E4" s="41">
        <f>B4*Pristalsregulering!$C$7</f>
        <v>15312.239999999998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15200</v>
      </c>
      <c r="C5" s="42">
        <v>37600</v>
      </c>
      <c r="D5" s="42">
        <v>0</v>
      </c>
      <c r="E5" s="41">
        <f>B5*Pristalsregulering!$C$7*Pristalsregulering!$C$6</f>
        <v>15440.342399999996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19964592.657772709</v>
      </c>
      <c r="C3" s="38">
        <v>5197117.6066666674</v>
      </c>
      <c r="D3" s="40">
        <v>1129921.3050666701</v>
      </c>
      <c r="E3" s="35">
        <f>B3*Pristalsregulering!C2*Pristalsregulering!C3*Pristalsregulering!C4*Pristalsregulering!C5*Pristalsregulering!C6*Pristalsregulering!C7</f>
        <v>21735431.36458642</v>
      </c>
      <c r="F3" s="35">
        <v>5334816.4930305071</v>
      </c>
      <c r="G3" s="35">
        <f xml:space="preserve"> D3/Pristalsregulering!$C$8</f>
        <v>1134231.3843271132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1054338</v>
      </c>
      <c r="D3" s="38">
        <v>0</v>
      </c>
      <c r="E3" s="40">
        <v>0</v>
      </c>
      <c r="F3" s="38">
        <f>B3</f>
        <v>0</v>
      </c>
      <c r="G3" s="38">
        <f>C3</f>
        <v>1054338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1054338</v>
      </c>
      <c r="L3" s="43">
        <f>AVERAGE(H3:H5)+AVERAGE(I3:I5)</f>
        <v>0</v>
      </c>
      <c r="M3" s="44">
        <f>SUM(J3:L3)</f>
        <v>1054338</v>
      </c>
      <c r="N3" s="23"/>
    </row>
    <row r="4" spans="1:14" x14ac:dyDescent="0.25">
      <c r="A4" s="28">
        <v>2014</v>
      </c>
      <c r="B4" s="45">
        <v>0</v>
      </c>
      <c r="C4" s="38">
        <v>1568183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1569437.5463999999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956400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971522.59679999982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117152</v>
      </c>
      <c r="E2" s="42">
        <v>114815</v>
      </c>
      <c r="F2" s="42">
        <v>5913065</v>
      </c>
      <c r="G2" s="42">
        <v>0</v>
      </c>
      <c r="H2" s="42">
        <v>475660</v>
      </c>
      <c r="I2" s="42">
        <v>0</v>
      </c>
      <c r="J2" s="42"/>
      <c r="K2" s="42"/>
      <c r="L2" s="43">
        <v>0</v>
      </c>
      <c r="M2" s="44">
        <f>SUM(B2:L2)</f>
        <v>6653215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2017-09-15T20:40:38Z</dcterms:modified>
</cp:coreProperties>
</file>