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3" i="16" s="1"/>
  <c r="D5" i="16"/>
  <c r="F3" i="16" s="1"/>
  <c r="E6" i="16"/>
  <c r="J3" i="24"/>
  <c r="D6" i="16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<sst xmlns="http://schemas.openxmlformats.org/spreadsheetml/2006/main" count="116" uniqueCount="79">
  <si>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</si>
  <si>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</si>
  <si>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</si>
  <si>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</si>
  <si>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</si>
  <si>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</si>
  <si>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</si>
  <si>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</si>
  <si>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</si>
  <si>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</si>
  <si>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</si>
  <si>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</si>
  <si>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</si>
  <si>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</si>
  <si>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</si>
  <si>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</si>
  <si>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</si>
  <si>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</si>
  <si>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</si>
  <si>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</si>
  <si>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</si>
  <si>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</si>
  <si>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Genskabelsen Skenkelsø Sø</t>
  </si>
  <si>
    <t>Radar projekt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</si>
  <si>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</si>
  <si>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</si>
  <si>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</si>
  <si>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</si>
  <si>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</si>
  <si>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</si>
  <si>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</si>
  <si>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</si>
  <si>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</si>
  <si>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</si>
  <si>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</si>
  <si>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</si>
  <si>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</si>
  <si>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</si>
  <si>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</si>
  <si>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</si>
  <si>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</si>
  <si>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</si>
  <si>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</si>
  <si>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</si>
  <si>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</si>
  <si>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</si>
  <si>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</si>
  <si>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</si>
  <si>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</si>
  <si>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</si>
  <si>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</si>
  <si>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</si>
  <si>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</si>
  <si>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</si>
  <si>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</si>
  <si>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</si>
  <si>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</si>
  <si>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</si>
  <si>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</si>
  <si>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</si>
  <si>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</si>
  <si>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</si>
  <si>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</si>
  <si>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</si>
  <si>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</si>
  <si>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</si>
  <si>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</si>
  <si>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</si>
  <si>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</si>
  <si>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</si>
  <si>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</si>
  <si>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</si>
  <si>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</si>
  <si>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</si>
  <si>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Stenløse Å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</si>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</sst>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21075957.59827311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379774.43326933333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81206.012599999987</v>
      </c>
      <c r="C4" t="s">
        <v>11</v>
      </c>
    </row>
    <row r="5" spans="1:3" s="26" customFormat="1" x14ac:dyDescent="0.25">
      <c r="A5" s="3" t="s">
        <v>12</v>
      </c>
      <c r="B5" s="48">
        <f>SUM(B2:B4)</f>
        <v>21536938.044142444</v>
      </c>
      <c r="C5" s="62" t="s">
        <v>11</v>
      </c>
    </row>
    <row r="6" spans="1:3" x14ac:dyDescent="0.25">
      <c r="A6" s="47" t="s">
        <v>0</v>
      </c>
      <c r="B6" s="38">
        <f>Investeringer!E3</f>
        <v>37805786.352393948</v>
      </c>
      <c r="C6" s="23" t="s">
        <v>11</v>
      </c>
    </row>
    <row r="7" spans="1:3" x14ac:dyDescent="0.25">
      <c r="A7" s="4" t="s">
        <v>1</v>
      </c>
      <c r="B7" s="35">
        <f>Investeringer!F3</f>
        <v>3932686.6728537921</v>
      </c>
      <c r="C7" t="s">
        <v>11</v>
      </c>
    </row>
    <row r="8" spans="1:3" x14ac:dyDescent="0.25">
      <c r="A8" s="4" t="s">
        <v>2</v>
      </c>
      <c r="B8" s="35">
        <f>Investeringer!G3</f>
        <v>1991907.9033661215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91912</v>
      </c>
      <c r="C9" t="s">
        <v>11</v>
      </c>
    </row>
    <row r="10" spans="1:3" s="22" customFormat="1" x14ac:dyDescent="0.25">
      <c r="A10" s="3" t="s">
        <v>48</v>
      </c>
      <c r="B10" s="48">
        <f>SUM(B6:B9)</f>
        <v>43822292.928613856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4547231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305000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4852231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70211461.972756296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70832955.579159021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72</v>
      </c>
      <c r="H1" s="52" t="s">
        <v>65</v>
      </c>
      <c r="I1" s="52" t="s">
        <v>49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21365716</v>
      </c>
      <c r="C2" s="49">
        <v>0</v>
      </c>
      <c r="D2" s="49">
        <f>B2+C2</f>
        <v>21365716</v>
      </c>
      <c r="E2" s="50">
        <f>D2</f>
        <v>21365716</v>
      </c>
      <c r="F2" s="49">
        <v>22958888.962773111</v>
      </c>
      <c r="G2" s="49">
        <v>1882931.3645000001</v>
      </c>
      <c r="H2" s="49">
        <f>F2-G2</f>
        <v>21075957.59827311</v>
      </c>
      <c r="I2" s="49">
        <f>AVERAGEIF(E2:E4,"&lt;&gt;0")</f>
        <v>22030525.689061329</v>
      </c>
      <c r="J2" s="49">
        <v>17377792.608059786</v>
      </c>
      <c r="K2" s="39">
        <f>IF(H2&gt;I2,IF(I2&gt;J2,I2,J2),H2)</f>
        <v>21075957.59827311</v>
      </c>
    </row>
    <row r="3" spans="1:11" s="23" customFormat="1" x14ac:dyDescent="0.25">
      <c r="A3" s="28">
        <v>2014</v>
      </c>
      <c r="B3" s="49">
        <v>22068467</v>
      </c>
      <c r="C3" s="49"/>
      <c r="D3" s="49">
        <f t="shared" ref="D3:D4" si="0">B3+C3</f>
        <v>22068467</v>
      </c>
      <c r="E3" s="50">
        <f>D3*Pristalsregulering!C7</f>
        <v>22086121.773599997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22287332</v>
      </c>
      <c r="C4" s="49"/>
      <c r="D4" s="49">
        <f t="shared" si="0"/>
        <v>22287332</v>
      </c>
      <c r="E4" s="50">
        <f>D4*Pristalsregulering!$C$6*Pristalsregulering!$C$7</f>
        <v>22639739.293583993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54" width="0" hidden="1" customWidth="1"/>
    <col min="55" max="55" width="9.140625" hidden="1" customWidth="1"/>
    <col min="56" max="72" width="0" hidden="1" customWidth="1"/>
    <col min="73" max="73" width="9.140625" hidden="1" customWidth="1"/>
    <col min="74" max="101" width="0" hidden="1" customWidth="1"/>
    <col min="102" max="102" width="9.140625" hidden="1" customWidth="1"/>
    <col min="103" max="147" width="0" hidden="1" customWidth="1"/>
    <col min="148" max="148" width="9.140625" hidden="1" customWidth="1"/>
    <col min="149" max="165" width="0" hidden="1" customWidth="1"/>
    <col min="166" max="166" width="9.140625" hidden="1" customWidth="1"/>
    <col min="167" max="183" width="0" hidden="1" customWidth="1"/>
    <col min="184" max="184" width="9.140625" hidden="1" customWidth="1"/>
    <col min="185" max="194" width="0" hidden="1" customWidth="1"/>
    <col min="195" max="195" width="9.140625" hidden="1" customWidth="1"/>
    <col min="196" max="240" width="0" hidden="1" customWidth="1"/>
    <col min="241" max="241" width="9.140625" hidden="1" customWidth="1"/>
    <col min="242" max="258" width="0" hidden="1" customWidth="1"/>
    <col min="259" max="259" width="9.140625" hidden="1" customWidth="1"/>
    <col min="260" max="276" width="0" hidden="1" customWidth="1"/>
    <col min="277" max="277" width="9.140625" hidden="1" customWidth="1"/>
    <col min="278" max="294" width="0" hidden="1" customWidth="1"/>
    <col min="295" max="295" width="9.140625" hidden="1" customWidth="1"/>
    <col min="296" max="305" width="0" hidden="1" customWidth="1"/>
    <col min="306" max="306" width="9.140625" hidden="1" customWidth="1"/>
    <col min="307" max="323" width="0" hidden="1" customWidth="1"/>
    <col min="324" max="324" width="9.140625" hidden="1" customWidth="1"/>
    <col min="32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75</v>
      </c>
      <c r="C1" s="33"/>
      <c r="D1" s="65" t="s">
        <v>76</v>
      </c>
      <c r="E1" s="10"/>
      <c r="F1" s="65" t="s">
        <v>77</v>
      </c>
      <c r="G1" s="10"/>
      <c r="H1" s="65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4">
        <v>0</v>
      </c>
      <c r="C3" s="74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259703.46330799998</v>
      </c>
      <c r="G3" s="38">
        <f>IF(E4=0,0,AVERAGEIF(E4:E6,"&lt;&gt;0"))+E3</f>
        <v>120070.96996133332</v>
      </c>
      <c r="H3" s="57">
        <f>SUM(F3:G3)</f>
        <v>379774.43326933333</v>
      </c>
    </row>
    <row r="4" spans="1:8" x14ac:dyDescent="0.25">
      <c r="A4" s="28">
        <v>2015</v>
      </c>
      <c r="B4" s="35">
        <v>317823</v>
      </c>
      <c r="C4" s="35">
        <v>98998</v>
      </c>
      <c r="D4" s="45">
        <f>B4</f>
        <v>317823</v>
      </c>
      <c r="E4" s="35">
        <f>C4</f>
        <v>98998</v>
      </c>
      <c r="F4" s="45"/>
      <c r="G4" s="38"/>
      <c r="H4" s="54"/>
    </row>
    <row r="5" spans="1:8" x14ac:dyDescent="0.25">
      <c r="A5" s="28">
        <v>2014</v>
      </c>
      <c r="B5" s="35">
        <v>347465</v>
      </c>
      <c r="C5" s="35">
        <v>101644</v>
      </c>
      <c r="D5" s="45">
        <f>B5*Pristalsregulering!$C$7</f>
        <v>347742.97199999995</v>
      </c>
      <c r="E5" s="35">
        <f>C5*Pristalsregulering!$C$7</f>
        <v>101725.3152</v>
      </c>
      <c r="F5" s="45"/>
      <c r="G5" s="35"/>
      <c r="H5" s="45"/>
    </row>
    <row r="6" spans="1:8" x14ac:dyDescent="0.25">
      <c r="A6" s="28">
        <v>2013</v>
      </c>
      <c r="B6" s="35">
        <v>111777</v>
      </c>
      <c r="C6" s="35">
        <v>157007</v>
      </c>
      <c r="D6" s="45">
        <f>B6*Pristalsregulering!$C$7*Pristalsregulering!$C$6</f>
        <v>113544.41792399998</v>
      </c>
      <c r="E6" s="35">
        <f>C6*Pristalsregulering!$C$7*Pristalsregulering!$C$6</f>
        <v>159489.59468399995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18000</v>
      </c>
      <c r="C3" s="42">
        <v>77640</v>
      </c>
      <c r="D3" s="42">
        <v>0</v>
      </c>
      <c r="E3" s="41">
        <f>B3</f>
        <v>18000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81206.012599999987</v>
      </c>
    </row>
    <row r="4" spans="1:8" x14ac:dyDescent="0.25">
      <c r="A4" s="31">
        <v>2014</v>
      </c>
      <c r="B4" s="41">
        <v>7200</v>
      </c>
      <c r="C4" s="42">
        <v>58800</v>
      </c>
      <c r="D4" s="42">
        <v>0</v>
      </c>
      <c r="E4" s="41">
        <f>B4*Pristalsregulering!$C$7</f>
        <v>7205.7599999999993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24250</v>
      </c>
      <c r="C5" s="42">
        <v>56400</v>
      </c>
      <c r="D5" s="42">
        <v>0</v>
      </c>
      <c r="E5" s="41">
        <f>B5*Pristalsregulering!$C$7*Pristalsregulering!$C$6</f>
        <v>24633.440999999995</v>
      </c>
      <c r="F5" s="42">
        <f>C5*Pristalsregulering!$C$7*Pristalsregulering!$C$6</f>
        <v>57291.796799999989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8">
        <v>34725656.554582477</v>
      </c>
      <c r="C3" s="38">
        <v>3824384.2883333326</v>
      </c>
      <c r="D3" s="40">
        <v>1984338.6533333301</v>
      </c>
      <c r="E3" s="35">
        <f>B3*Pristalsregulering!C2*Pristalsregulering!C3*Pristalsregulering!C4*Pristalsregulering!C5*Pristalsregulering!C6*Pristalsregulering!C7</f>
        <v>37805786.352393948</v>
      </c>
      <c r="F3" s="35">
        <v>3932686.6728537921</v>
      </c>
      <c r="G3" s="35">
        <f xml:space="preserve"> D3/Pristalsregulering!$C$8</f>
        <v>1991907.9033661215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56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5">
        <v>184182</v>
      </c>
      <c r="C3" s="38">
        <v>30518</v>
      </c>
      <c r="D3" s="38">
        <v>0</v>
      </c>
      <c r="E3" s="40">
        <v>0</v>
      </c>
      <c r="F3" s="38">
        <f>B3</f>
        <v>184182</v>
      </c>
      <c r="G3" s="38">
        <f>C3</f>
        <v>30518</v>
      </c>
      <c r="H3" s="38">
        <f>D3</f>
        <v>0</v>
      </c>
      <c r="I3" s="40">
        <f>E3</f>
        <v>0</v>
      </c>
      <c r="J3" s="42">
        <f>AVERAGE(F3:F5)</f>
        <v>61394</v>
      </c>
      <c r="K3" s="42">
        <f>G3</f>
        <v>30518</v>
      </c>
      <c r="L3" s="43">
        <f>AVERAGE(H3:H5)+AVERAGE(I3:I5)</f>
        <v>0</v>
      </c>
      <c r="M3" s="44">
        <f>SUM(J3:L3)</f>
        <v>91912</v>
      </c>
      <c r="N3" s="23"/>
    </row>
    <row r="4" spans="1:14" x14ac:dyDescent="0.25">
      <c r="A4" s="28">
        <v>2014</v>
      </c>
      <c r="B4" s="45">
        <v>0</v>
      </c>
      <c r="C4" s="38">
        <v>309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309.24719999999996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2386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2423.7274319999997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3603829</v>
      </c>
      <c r="F2" s="42">
        <v>432208</v>
      </c>
      <c r="G2" s="42">
        <v>0</v>
      </c>
      <c r="H2" s="42">
        <v>478671</v>
      </c>
      <c r="I2" s="42">
        <v>0</v>
      </c>
      <c r="J2" s="42"/>
      <c r="K2" s="42"/>
      <c r="L2" s="43">
        <v>0</v>
      </c>
      <c r="M2" s="44">
        <f>SUM(B2:L2)</f>
        <v>4547231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74</v>
      </c>
      <c r="B2" s="35">
        <v>305000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2017-10-13T13:07:11Z</dcterms:modified>
</cp:coreProperties>
</file>