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D3" i="16" s="1"/>
  <c r="J3" i="24"/>
  <c r="C6" i="16"/>
  <c r="M3" i="24" l="1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<sst xmlns="http://schemas.openxmlformats.org/spreadsheetml/2006/main" count="108" uniqueCount="74">
  <si>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</si>
  <si>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</si>
  <si>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</si>
  <si>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</si>
  <si>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</si>
  <si>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</si>
  <si>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</si>
  <si>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</si>
  <si>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</si>
  <si>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</si>
  <si>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</si>
  <si>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</si>
  <si>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</si>
  <si>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</si>
  <si>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</si>
  <si>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</si>
  <si>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</si>
  <si>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</si>
  <si>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</si>
  <si>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</si>
  <si>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</si>
  <si>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</si>
  <si>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TV-inspektion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</si>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</sst>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23621420.854270667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949107.21919999993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123276.08746666665</v>
      </c>
      <c r="C4" t="s">
        <v>11</v>
      </c>
    </row>
    <row r="5" spans="1:3" s="26" customFormat="1" x14ac:dyDescent="0.25">
      <c r="A5" s="3" t="s">
        <v>12</v>
      </c>
      <c r="B5" s="48">
        <f>SUM(B2:B4)</f>
        <v>24693804.160937335</v>
      </c>
      <c r="C5" s="62" t="s">
        <v>11</v>
      </c>
    </row>
    <row r="6" spans="1:3" x14ac:dyDescent="0.25">
      <c r="A6" s="47" t="s">
        <v>0</v>
      </c>
      <c r="B6" s="38">
        <f>Investeringer!E3</f>
        <v>53434438.997693218</v>
      </c>
      <c r="C6" s="23" t="s">
        <v>11</v>
      </c>
    </row>
    <row r="7" spans="1:3" x14ac:dyDescent="0.25">
      <c r="A7" s="4" t="s">
        <v>1</v>
      </c>
      <c r="B7" s="35">
        <f>Investeringer!F3</f>
        <v>6571136.4856873304</v>
      </c>
      <c r="C7" t="s">
        <v>11</v>
      </c>
    </row>
    <row r="8" spans="1:3" x14ac:dyDescent="0.25">
      <c r="A8" s="4" t="s">
        <v>2</v>
      </c>
      <c r="B8" s="35">
        <f>Investeringer!G3</f>
        <v>1136517.5065247943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1313881.776876</v>
      </c>
      <c r="C9" t="s">
        <v>11</v>
      </c>
    </row>
    <row r="10" spans="1:3" s="22" customFormat="1" x14ac:dyDescent="0.25">
      <c r="A10" s="3" t="s">
        <v>47</v>
      </c>
      <c r="B10" s="48">
        <f>SUM(B6:B9)</f>
        <v>62455974.766781345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4563082</v>
      </c>
      <c r="C11" t="s">
        <v>11</v>
      </c>
    </row>
    <row r="12" spans="1:3" s="22" customFormat="1" x14ac:dyDescent="0.25">
      <c r="A12" s="3" t="s">
        <v>67</v>
      </c>
      <c r="B12" s="48">
        <f>SUM(B11:B11)</f>
        <v>4563082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91712860.927718684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92524679.327307001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22817984</v>
      </c>
      <c r="C2" s="49">
        <v>0</v>
      </c>
      <c r="D2" s="49">
        <f>B2+C2</f>
        <v>22817984</v>
      </c>
      <c r="E2" s="50">
        <f>D2</f>
        <v>22817984</v>
      </c>
      <c r="F2" s="49">
        <v>24662718.196992025</v>
      </c>
      <c r="G2" s="49">
        <v>0</v>
      </c>
      <c r="H2" s="49">
        <f>F2-G2</f>
        <v>24662718.196992025</v>
      </c>
      <c r="I2" s="49">
        <f>AVERAGEIF(E2:E4,"&lt;&gt;0")</f>
        <v>23621420.854270667</v>
      </c>
      <c r="J2" s="49">
        <v>19301975.416295864</v>
      </c>
      <c r="K2" s="39">
        <f>IF(H2&gt;I2,IF(I2&gt;J2,I2,J2),H2)</f>
        <v>23621420.854270667</v>
      </c>
    </row>
    <row r="3" spans="1:11" s="23" customFormat="1" x14ac:dyDescent="0.25">
      <c r="A3" s="28">
        <v>2014</v>
      </c>
      <c r="B3" s="49">
        <v>23441065</v>
      </c>
      <c r="C3" s="49"/>
      <c r="D3" s="49">
        <f t="shared" ref="D3:D4" si="0">B3+C3</f>
        <v>23441065</v>
      </c>
      <c r="E3" s="50">
        <f>D3*Pristalsregulering!C7</f>
        <v>23459817.851999998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24203751</v>
      </c>
      <c r="C4" s="49"/>
      <c r="D4" s="49">
        <f t="shared" si="0"/>
        <v>24203751</v>
      </c>
      <c r="E4" s="50">
        <f>D4*Pristalsregulering!$C$6*Pristalsregulering!$C$7</f>
        <v>24586460.710811995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50" width="0" hidden="1" customWidth="1"/>
    <col min="51" max="51" width="9.140625" hidden="1" customWidth="1"/>
    <col min="52" max="117" width="0" hidden="1" customWidth="1"/>
    <col min="118" max="118" width="9.140625" hidden="1" customWidth="1"/>
    <col min="119" max="162" width="0" hidden="1" customWidth="1"/>
    <col min="163" max="163" width="9.140625" hidden="1" customWidth="1"/>
    <col min="164" max="229" width="0" hidden="1" customWidth="1"/>
    <col min="230" max="230" width="9.140625" hidden="1" customWidth="1"/>
    <col min="231" max="274" width="0" hidden="1" customWidth="1"/>
    <col min="275" max="275" width="9.140625" hidden="1" customWidth="1"/>
    <col min="276" max="296" width="0" hidden="1" customWidth="1"/>
    <col min="297" max="297" width="9.140625" hidden="1" customWidth="1"/>
    <col min="298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949107.21919999993</v>
      </c>
      <c r="E3" s="57">
        <f>SUM(D3:D3)</f>
        <v>949107.21919999993</v>
      </c>
    </row>
    <row r="4" spans="1:5" x14ac:dyDescent="0.25">
      <c r="A4" s="28">
        <v>2015</v>
      </c>
      <c r="B4" s="35">
        <v>747997</v>
      </c>
      <c r="C4" s="45">
        <f>B4</f>
        <v>747997</v>
      </c>
      <c r="D4" s="75"/>
      <c r="E4" s="54"/>
    </row>
    <row r="5" spans="1:5" x14ac:dyDescent="0.25">
      <c r="A5" s="28">
        <v>2014</v>
      </c>
      <c r="B5" s="35">
        <v>1149298</v>
      </c>
      <c r="C5" s="45">
        <f>B5*Pristalsregulering!$C$7</f>
        <v>1150217.4383999999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40800</v>
      </c>
      <c r="C3" s="42">
        <v>103520</v>
      </c>
      <c r="D3" s="42">
        <v>0</v>
      </c>
      <c r="E3" s="41">
        <f>B3</f>
        <v>40800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123276.08746666665</v>
      </c>
    </row>
    <row r="4" spans="1:8" x14ac:dyDescent="0.25">
      <c r="A4" s="31">
        <v>2014</v>
      </c>
      <c r="B4" s="41">
        <v>30000</v>
      </c>
      <c r="C4" s="42">
        <v>78400</v>
      </c>
      <c r="D4" s="42">
        <v>0</v>
      </c>
      <c r="E4" s="41">
        <f>B4*Pristalsregulering!$C$7</f>
        <v>30023.999999999996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40000</v>
      </c>
      <c r="C5" s="42">
        <v>75200</v>
      </c>
      <c r="D5" s="42">
        <v>0</v>
      </c>
      <c r="E5" s="41">
        <f>B5*Pristalsregulering!$C$7*Pristalsregulering!$C$6</f>
        <v>40632.479999999996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49081004.67808906</v>
      </c>
      <c r="C3" s="38">
        <v>6342401.0637333337</v>
      </c>
      <c r="D3" s="40">
        <v>1132198.74</v>
      </c>
      <c r="E3" s="35">
        <f>B3*Pristalsregulering!C2*Pristalsregulering!C3*Pristalsregulering!C4*Pristalsregulering!C5*Pristalsregulering!C6*Pristalsregulering!C7</f>
        <v>53434438.997693218</v>
      </c>
      <c r="F3" s="35">
        <v>6571136.4856873304</v>
      </c>
      <c r="G3" s="35">
        <f xml:space="preserve"> D3/Pristalsregulering!$C$8</f>
        <v>1136517.5065247943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1210968</v>
      </c>
      <c r="D3" s="38">
        <v>0</v>
      </c>
      <c r="E3" s="40">
        <v>0</v>
      </c>
      <c r="F3" s="38">
        <f>B3</f>
        <v>0</v>
      </c>
      <c r="G3" s="38">
        <f>C3</f>
        <v>1210968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1210968</v>
      </c>
      <c r="L3" s="43">
        <f>AVERAGE(H3:H5)+AVERAGE(I3:I5)</f>
        <v>102913.776876</v>
      </c>
      <c r="M3" s="44">
        <f>SUM(J3:L3)</f>
        <v>1313881.776876</v>
      </c>
      <c r="N3" s="23"/>
    </row>
    <row r="4" spans="1:14" x14ac:dyDescent="0.25">
      <c r="A4" s="28">
        <v>2014</v>
      </c>
      <c r="B4" s="45">
        <v>0</v>
      </c>
      <c r="C4" s="38">
        <v>864786</v>
      </c>
      <c r="D4" s="38">
        <v>300000</v>
      </c>
      <c r="E4" s="40">
        <v>0</v>
      </c>
      <c r="F4" s="38">
        <f>IF(B4="","",B4*Pristalsregulering!$C$7)</f>
        <v>0</v>
      </c>
      <c r="G4" s="38">
        <f>IF(C4="","",C4*Pristalsregulering!$C$7)</f>
        <v>865477.8287999999</v>
      </c>
      <c r="H4" s="38">
        <f>IF(D4="","",D4*Pristalsregulering!$C$7)</f>
        <v>300240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749830</v>
      </c>
      <c r="D5" s="38">
        <v>8369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761686.31195999985</v>
      </c>
      <c r="H5" s="38">
        <f>IF(D5="","",D5*Pristalsregulering!$C$7*Pristalsregulering!$C$6)</f>
        <v>8501.3306279999997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160580</v>
      </c>
      <c r="E2" s="42">
        <v>1308683</v>
      </c>
      <c r="F2" s="42">
        <v>2410006</v>
      </c>
      <c r="G2" s="42">
        <v>0</v>
      </c>
      <c r="H2" s="42">
        <v>651290</v>
      </c>
      <c r="I2" s="42">
        <v>0</v>
      </c>
      <c r="J2" s="42"/>
      <c r="K2" s="42"/>
      <c r="L2" s="43">
        <v>0</v>
      </c>
      <c r="M2" s="44">
        <f>SUM(B2:L2)</f>
        <v>4563082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2017-09-14T11:42:14Z</dcterms:modified>
</cp:coreProperties>
</file>