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1" i="2"/>
  <c r="G12" i="7"/>
  <c r="E10" i="15" l="1"/>
  <c r="E9" i="2"/>
  <c r="E15" i="13"/>
  <c r="F11" i="11"/>
  <c r="F3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1" i="11" s="1"/>
  <c r="E24" i="2"/>
  <c r="G24" i="2" s="1"/>
  <c r="G35" i="12" l="1"/>
  <c r="E30" i="2" s="1"/>
  <c r="G33" i="12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<sst xmlns="http://schemas.openxmlformats.org/spreadsheetml/2006/main" count="379" uniqueCount="193">
  <si>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</si>
  <si>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</si>
  <si>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</si>
  <si>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</si>
  <si>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</si>
  <si>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</si>
  <si>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</si>
  <si>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</si>
  <si>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</si>
  <si>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</si>
  <si>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</si>
  <si>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</si>
  <si>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</si>
  <si>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</si>
  <si>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</si>
  <si>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</si>
  <si>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</si>
  <si>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</si>
  <si>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</si>
  <si>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</si>
  <si>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</si>
  <si>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</si>
  <si>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</si>
  <si>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</si>
  <si>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</si>
  <si>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</si>
  <si>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</si>
  <si>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</si>
  <si>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</si>
  <si>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</si>
  <si>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</si>
  <si>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</si>
  <si>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</si>
  <si>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</si>
  <si>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</si>
  <si>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</si>
  <si>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</si>
  <si>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</si>
  <si>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</si>
  <si>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</si>
  <si>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</si>
  <si>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</si>
  <si>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</si>
  <si>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</si>
  <si>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</si>
  <si>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</si>
  <si>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</si>
  <si>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</si>
  <si>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</si>
  <si>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</si>
  <si>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</si>
  <si>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</si>
  <si>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</si>
  <si>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</si>
  <si>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</si>
  <si>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</si>
  <si>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</si>
  <si>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</si>
  <si>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</si>
  <si>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</si>
  <si>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</si>
  <si>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</si>
  <si>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</si>
  <si>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</si>
  <si>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</si>
  <si>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</si>
  <si>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</si>
  <si>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</si>
  <si>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</si>
  <si>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</si>
  <si>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</si>
  <si>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</si>
  <si>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</si>
  <si>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</si>
  <si>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</si>
  <si>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</si>
  <si>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</si>
  <si>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</si>
  <si>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</si>
  <si>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</si>
  <si>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</si>
  <si>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</si>
  <si>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</si>
  <si>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</si>
  <si>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</si>
  <si>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</si>
  <si>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</si>
  <si>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</si>
  <si>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</si>
  <si>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</si>
  <si>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</si>
  <si>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</si>
  <si>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</si>
  <si>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</si>
  <si>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</si>
  <si>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</si>
  <si>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</si>
  <si>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</si>
  <si>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</si>
  <si>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</si>
  <si>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</si>
  <si>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</si>
  <si>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</si>
  <si>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</si>
  <si>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</si>
  <si>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</si>
  <si>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</si>
  <si>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</si>
  <si>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</si>
  <si>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</si>
  <si>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</si>
  <si>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</si>
  <si>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</si>
  <si>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</si>
  <si>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</si>
  <si>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</si>
  <si>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</si>
  <si>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</si>
  <si>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</si>
  <si>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</si>
  <si>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</si>
  <si>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</si>
  <si>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</si>
  <si>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</si>
  <si>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</si>
  <si>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</si>
  <si>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</si>
  <si>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</si>
  <si>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</si>
  <si>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</si>
  <si>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</si>
  <si>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</si>
  <si>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</si>
  <si>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</si>
  <si>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</si>
  <si>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</si>
  <si>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</si>
  <si>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</si>
  <si>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</si>
  <si>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</si>
  <si>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</si>
  <si>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</si>
  <si>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</si>
  <si>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</si>
  <si>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</si>
  <si>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</si>
  <si>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Strømpeforing Ø 200 mm &lt; Ledningsnet ≤ Ø 500 mm</t>
  </si>
  <si>
    <t>Brønde</t>
  </si>
  <si>
    <t>Ø 200 mm &lt; Ledningsnet ≤ Ø 500 mm</t>
  </si>
  <si>
    <t>Ø 500 mm &lt; Ledningsnet ≤ Ø 800 mm</t>
  </si>
  <si>
    <t>Ø 1200 mm &lt; Ledningsnet ≤ Ø 1600 mm</t>
  </si>
  <si>
    <t>Ledningsnet ≤ Ø 200 mm</t>
  </si>
  <si>
    <t>Stik</t>
  </si>
  <si>
    <t>Pumpestationer i brønde (&lt; 6,25 m2), Mek/EL</t>
  </si>
  <si>
    <t>Pumpestationer i brønde (&lt; 6,25 m2), SRO</t>
  </si>
  <si>
    <t>Strømpeforing ≤ Ø 200 mm</t>
  </si>
  <si>
    <t>Indløb med riste, Mek/EL</t>
  </si>
  <si>
    <t>Indløb med riste, Konstruktioner</t>
  </si>
  <si>
    <t>SRO på renseanlæg</t>
  </si>
  <si>
    <t>Udskiftning af brønddæksler</t>
  </si>
  <si>
    <t>Forafvanding, slam, Mek/EL</t>
  </si>
  <si>
    <t>Forafvanding, slam, SRO</t>
  </si>
  <si>
    <t>Beluftningstanke, Mek/EL</t>
  </si>
  <si>
    <t>Software - MOPS</t>
  </si>
  <si>
    <t>Sand- og fedtfang,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</si>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</sst>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5716502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5172500</v>
      </c>
      <c r="H10" s="23" t="s">
        <v>4</v>
      </c>
      <c r="I10" s="2"/>
    </row>
    <row r="11" spans="1:9" x14ac:dyDescent="0.25">
      <c r="A11" s="2"/>
      <c r="B11" s="78" t="s">
        <v>183</v>
      </c>
      <c r="C11" s="79"/>
      <c r="D11" s="79"/>
      <c r="E11" s="79"/>
      <c r="F11" s="80"/>
      <c r="G11" s="21">
        <f>G9-G10</f>
        <v>544002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1908657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2450000</v>
      </c>
      <c r="H16" s="23" t="s">
        <v>4</v>
      </c>
      <c r="I16" s="2"/>
    </row>
    <row r="17" spans="1:9" x14ac:dyDescent="0.25">
      <c r="A17" s="2"/>
      <c r="B17" s="78" t="s">
        <v>184</v>
      </c>
      <c r="C17" s="79"/>
      <c r="D17" s="79"/>
      <c r="E17" s="79"/>
      <c r="F17" s="80"/>
      <c r="G17" s="21">
        <f>G15-G16</f>
        <v>-541343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2064906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1508000</v>
      </c>
      <c r="H22" s="23" t="s">
        <v>4</v>
      </c>
      <c r="I22" s="2"/>
    </row>
    <row r="23" spans="1:9" x14ac:dyDescent="0.25">
      <c r="A23" s="2"/>
      <c r="B23" s="78" t="s">
        <v>185</v>
      </c>
      <c r="C23" s="79"/>
      <c r="D23" s="79"/>
      <c r="E23" s="79"/>
      <c r="F23" s="80"/>
      <c r="G23" s="21">
        <f>G21-G22</f>
        <v>556906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180333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194500</v>
      </c>
      <c r="H28" s="23" t="s">
        <v>4</v>
      </c>
      <c r="I28" s="2"/>
    </row>
    <row r="29" spans="1:9" ht="15" customHeight="1" x14ac:dyDescent="0.25">
      <c r="A29" s="2"/>
      <c r="B29" s="88" t="s">
        <v>186</v>
      </c>
      <c r="C29" s="89"/>
      <c r="D29" s="89"/>
      <c r="E29" s="89"/>
      <c r="F29" s="90"/>
      <c r="G29" s="21">
        <f>G27-G28</f>
        <v>-14167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2016'!F31</f>
        <v>525866.9768633541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882333.33333333337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-356466.35646997928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="85" zoomScaleNormal="100" zoomScalePageLayoutView="85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70991115.239570752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28377857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6126830.608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1389532.6826666663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2467333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38361553.29066667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724694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5389537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6114231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-2276738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0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-35704736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-37981474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6494310.2906666696</v>
      </c>
      <c r="F28" s="28" t="s">
        <v>4</v>
      </c>
      <c r="G28" s="1">
        <f>IF(E28&lt;0,0,-E28)</f>
        <v>-6494310.2906666696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1</v>
      </c>
      <c r="F30" s="28" t="s">
        <v>4</v>
      </c>
      <c r="G30" s="18">
        <f>-$E$30</f>
        <v>-1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55612266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2440616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58052882</v>
      </c>
      <c r="F35" s="28" t="s">
        <v>4</v>
      </c>
      <c r="G35" s="18">
        <f>-E35</f>
        <v>-58052882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6443921.9489040822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180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175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192</v>
      </c>
      <c r="C16" s="73"/>
      <c r="D16" s="73"/>
      <c r="E16" s="74"/>
      <c r="F16" s="98" t="s">
        <v>176</v>
      </c>
      <c r="G16" s="98"/>
      <c r="H16" s="2"/>
    </row>
    <row r="17" spans="1:8" x14ac:dyDescent="0.25">
      <c r="A17" s="2"/>
      <c r="B17" s="82" t="s">
        <v>188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177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178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187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68134566.430250093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4908806.9866194446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omk.'!G21</f>
        <v>1873206.7749395003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190</v>
      </c>
      <c r="C12" s="38"/>
      <c r="D12" s="39"/>
      <c r="E12" s="12">
        <f>'Fane 5. Individuelt eff.krav'!G10</f>
        <v>-1219892.526639804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175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1203787.9118746216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1261819.3917607639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1172882.5134819632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181</v>
      </c>
      <c r="C22" s="84"/>
      <c r="D22" s="85"/>
      <c r="E22" s="18">
        <f>SUM(E9,E11:E17,E19)-SUM(E20:E21)</f>
        <v>67556966.685181692</v>
      </c>
      <c r="F22" s="19" t="s">
        <v>4</v>
      </c>
      <c r="G22" s="18">
        <f>E22</f>
        <v>67556966.685181692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755644.20723104046</v>
      </c>
      <c r="F24" s="19" t="s">
        <v>4</v>
      </c>
      <c r="G24" s="18">
        <f>E24</f>
        <v>755644.20723104046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544002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-541343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556906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-14167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-356466.35646997928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188931.64353002072</v>
      </c>
      <c r="F31" s="19" t="s">
        <v>4</v>
      </c>
      <c r="G31" s="18">
        <f>E31</f>
        <v>188931.64353002072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6443921.9489040822</v>
      </c>
      <c r="F33" s="19" t="s">
        <v>4</v>
      </c>
      <c r="G33" s="18">
        <f>E33</f>
        <v>6443921.9489040822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74945464.484846845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67556966.685181692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6900699.0023862263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1182246.9169906797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1234355.0473448879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1171296.1748652966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181</v>
      </c>
      <c r="C14" s="84"/>
      <c r="D14" s="85"/>
      <c r="E14" s="18">
        <f>$E$9+$E$11-$E$12-$E$13</f>
        <v>66333562.379962184</v>
      </c>
      <c r="F14" s="19" t="s">
        <v>4</v>
      </c>
      <c r="G14" s="18">
        <f>E14</f>
        <v>66333562.379962184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755644.20723104046</v>
      </c>
      <c r="F16" s="19" t="s">
        <v>4</v>
      </c>
      <c r="G16" s="18">
        <f>E16</f>
        <v>755644.20723104046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67089206.587193221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21167453.593555637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42058305.850075006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4908806.9866194446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68134566.430250093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165</v>
      </c>
      <c r="C10" s="70"/>
      <c r="D10" s="70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2" t="s">
        <v>166</v>
      </c>
      <c r="C11" s="70"/>
      <c r="D11" s="70"/>
      <c r="E11" s="100">
        <v>224227.68460000001</v>
      </c>
      <c r="F11" s="23" t="s">
        <v>4</v>
      </c>
      <c r="G11" s="12">
        <v>244376</v>
      </c>
      <c r="H11" s="23" t="s">
        <v>4</v>
      </c>
      <c r="I11" s="2"/>
    </row>
    <row r="12" spans="1:9" x14ac:dyDescent="0.25">
      <c r="A12" s="2"/>
      <c r="B12" s="82" t="s">
        <v>167</v>
      </c>
      <c r="C12" s="70"/>
      <c r="D12" s="70"/>
      <c r="E12" s="100">
        <v>0</v>
      </c>
      <c r="F12" s="23" t="s">
        <v>4</v>
      </c>
      <c r="G12" s="12">
        <v>1238820</v>
      </c>
      <c r="H12" s="23" t="s">
        <v>4</v>
      </c>
      <c r="I12" s="2"/>
    </row>
    <row r="13" spans="1:9" x14ac:dyDescent="0.25">
      <c r="A13" s="2"/>
      <c r="B13" s="82" t="s">
        <v>168</v>
      </c>
      <c r="C13" s="70"/>
      <c r="D13" s="70"/>
      <c r="E13" s="100">
        <v>32399.4126</v>
      </c>
      <c r="F13" s="23" t="s">
        <v>4</v>
      </c>
      <c r="G13" s="12">
        <v>49129</v>
      </c>
      <c r="H13" s="23" t="s">
        <v>4</v>
      </c>
      <c r="I13" s="2"/>
    </row>
    <row r="14" spans="1:9" x14ac:dyDescent="0.25">
      <c r="A14" s="2"/>
      <c r="B14" s="82" t="s">
        <v>169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170</v>
      </c>
      <c r="C15" s="70"/>
      <c r="D15" s="70"/>
      <c r="E15" s="100">
        <v>700247.90779999993</v>
      </c>
      <c r="F15" s="23" t="s">
        <v>4</v>
      </c>
      <c r="G15" s="12">
        <v>460864</v>
      </c>
      <c r="H15" s="23" t="s">
        <v>4</v>
      </c>
      <c r="I15" s="2"/>
    </row>
    <row r="16" spans="1:9" x14ac:dyDescent="0.25">
      <c r="A16" s="2"/>
      <c r="B16" s="82" t="s">
        <v>171</v>
      </c>
      <c r="C16" s="70"/>
      <c r="D16" s="70"/>
      <c r="E16" s="100">
        <v>3684782.4155999999</v>
      </c>
      <c r="F16" s="23" t="s">
        <v>4</v>
      </c>
      <c r="G16" s="12">
        <v>3609413</v>
      </c>
      <c r="H16" s="23" t="s">
        <v>4</v>
      </c>
      <c r="I16" s="2"/>
    </row>
    <row r="17" spans="1:9" x14ac:dyDescent="0.25">
      <c r="A17" s="2"/>
      <c r="B17" s="82" t="s">
        <v>172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7" customHeight="1" x14ac:dyDescent="0.25">
      <c r="A18" s="2"/>
      <c r="B18" s="101" t="s">
        <v>173</v>
      </c>
      <c r="C18" s="101"/>
      <c r="D18" s="101"/>
      <c r="E18" s="100">
        <v>205590</v>
      </c>
      <c r="F18" s="23" t="s">
        <v>4</v>
      </c>
      <c r="G18" s="12">
        <v>180333</v>
      </c>
      <c r="H18" s="23" t="s">
        <v>4</v>
      </c>
      <c r="I18" s="2"/>
    </row>
    <row r="19" spans="1:9" ht="18.75" customHeight="1" x14ac:dyDescent="0.25">
      <c r="A19" s="2"/>
      <c r="B19" s="82" t="s">
        <v>174</v>
      </c>
      <c r="C19" s="70"/>
      <c r="D19" s="71"/>
      <c r="E19" s="100">
        <v>0</v>
      </c>
      <c r="F19" s="23" t="s">
        <v>4</v>
      </c>
      <c r="G19" s="12">
        <v>905301.88</v>
      </c>
      <c r="H19" s="23" t="s">
        <v>4</v>
      </c>
      <c r="I19" s="2"/>
    </row>
    <row r="20" spans="1:9" x14ac:dyDescent="0.25">
      <c r="A20" s="2"/>
      <c r="B20" s="78" t="s">
        <v>134</v>
      </c>
      <c r="C20" s="79"/>
      <c r="D20" s="79"/>
      <c r="E20" s="79"/>
      <c r="F20" s="80"/>
      <c r="G20" s="21">
        <f>SUM(G10:G19)-SUM(E10:E19)</f>
        <v>1840989.4594000001</v>
      </c>
      <c r="H20" s="22" t="s">
        <v>4</v>
      </c>
      <c r="I20" s="2"/>
    </row>
    <row r="21" spans="1:9" x14ac:dyDescent="0.25">
      <c r="A21" s="2"/>
      <c r="B21" s="78" t="s">
        <v>135</v>
      </c>
      <c r="C21" s="79"/>
      <c r="D21" s="79"/>
      <c r="E21" s="79"/>
      <c r="F21" s="80"/>
      <c r="G21" s="21">
        <f>G20*(1+'Fane 2.1. Økonomisk ramme 2018'!E18/100)</f>
        <v>1873206.7749395003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63225759.443630651</v>
      </c>
      <c r="H9" s="23" t="s">
        <v>4</v>
      </c>
      <c r="I9" s="2"/>
    </row>
    <row r="10" spans="1:9" x14ac:dyDescent="0.25">
      <c r="A10" s="2"/>
      <c r="B10" s="37" t="s">
        <v>190</v>
      </c>
      <c r="C10" s="38"/>
      <c r="D10" s="38"/>
      <c r="E10" s="38"/>
      <c r="F10" s="39"/>
      <c r="G10" s="12">
        <v>-1219892.526639804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2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1261819.3917607639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21167453.593555637</v>
      </c>
      <c r="H9" s="23" t="s">
        <v>4</v>
      </c>
      <c r="I9" s="2"/>
    </row>
    <row r="10" spans="1:9" x14ac:dyDescent="0.25">
      <c r="A10" s="2"/>
      <c r="B10" s="41" t="s">
        <v>189</v>
      </c>
      <c r="C10" s="42"/>
      <c r="D10" s="42"/>
      <c r="E10" s="42"/>
      <c r="F10" s="43"/>
      <c r="G10" s="12">
        <v>-411953.44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422374.42812485719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42058305.850075006</v>
      </c>
      <c r="H13" s="23" t="s">
        <v>4</v>
      </c>
      <c r="I13" s="2"/>
    </row>
    <row r="14" spans="1:9" x14ac:dyDescent="0.25">
      <c r="A14" s="2"/>
      <c r="B14" s="37" t="s">
        <v>191</v>
      </c>
      <c r="C14" s="38"/>
      <c r="D14" s="38"/>
      <c r="E14" s="38"/>
      <c r="F14" s="39"/>
      <c r="G14" s="12">
        <v>-385984.72640000004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750508.08535710606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1172882.5134819632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9213877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6946944.3783068787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2266932.6216931213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3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755644.20723104046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ht="26.25" x14ac:dyDescent="0.25">
      <c r="A10" s="2"/>
      <c r="B10" s="102" t="s">
        <v>146</v>
      </c>
      <c r="C10" s="30">
        <v>2016</v>
      </c>
      <c r="D10" s="30">
        <v>50</v>
      </c>
      <c r="E10" s="12">
        <v>1186504</v>
      </c>
      <c r="F10" s="12">
        <f>E10/D10</f>
        <v>23730.080000000002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75</v>
      </c>
      <c r="E11" s="12">
        <v>4181678</v>
      </c>
      <c r="F11" s="12">
        <f t="shared" ref="F11:F30" si="0">E11/D11</f>
        <v>55755.706666666665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10257729</v>
      </c>
      <c r="F12" s="12">
        <f t="shared" si="0"/>
        <v>136769.72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75</v>
      </c>
      <c r="E13" s="12">
        <v>1767944</v>
      </c>
      <c r="F13" s="12">
        <f t="shared" si="0"/>
        <v>23572.586666666666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75</v>
      </c>
      <c r="E14" s="12">
        <v>3687910</v>
      </c>
      <c r="F14" s="12">
        <f t="shared" si="0"/>
        <v>49172.133333333331</v>
      </c>
      <c r="G14" s="23" t="s">
        <v>4</v>
      </c>
      <c r="H14" s="2"/>
    </row>
    <row r="15" spans="1:8" x14ac:dyDescent="0.25">
      <c r="A15" s="2"/>
      <c r="B15" s="102" t="s">
        <v>151</v>
      </c>
      <c r="C15" s="30">
        <v>2016</v>
      </c>
      <c r="D15" s="30">
        <v>75</v>
      </c>
      <c r="E15" s="12">
        <v>102085</v>
      </c>
      <c r="F15" s="12">
        <f t="shared" si="0"/>
        <v>1361.1333333333334</v>
      </c>
      <c r="G15" s="23" t="s">
        <v>4</v>
      </c>
      <c r="H15" s="2"/>
    </row>
    <row r="16" spans="1:8" x14ac:dyDescent="0.25">
      <c r="A16" s="2"/>
      <c r="B16" s="102" t="s">
        <v>152</v>
      </c>
      <c r="C16" s="30">
        <v>2016</v>
      </c>
      <c r="D16" s="30">
        <v>75</v>
      </c>
      <c r="E16" s="12">
        <v>950990</v>
      </c>
      <c r="F16" s="12">
        <f t="shared" si="0"/>
        <v>12679.866666666667</v>
      </c>
      <c r="G16" s="23" t="s">
        <v>4</v>
      </c>
      <c r="H16" s="2"/>
    </row>
    <row r="17" spans="1:8" x14ac:dyDescent="0.25">
      <c r="A17" s="2"/>
      <c r="B17" s="102" t="s">
        <v>153</v>
      </c>
      <c r="C17" s="30">
        <v>2016</v>
      </c>
      <c r="D17" s="30">
        <v>20</v>
      </c>
      <c r="E17" s="12">
        <v>1424677</v>
      </c>
      <c r="F17" s="12">
        <f t="shared" si="0"/>
        <v>71233.850000000006</v>
      </c>
      <c r="G17" s="23" t="s">
        <v>4</v>
      </c>
      <c r="H17" s="2"/>
    </row>
    <row r="18" spans="1:8" x14ac:dyDescent="0.25">
      <c r="A18" s="2"/>
      <c r="B18" s="102" t="s">
        <v>154</v>
      </c>
      <c r="C18" s="30">
        <v>2016</v>
      </c>
      <c r="D18" s="30">
        <v>10</v>
      </c>
      <c r="E18" s="12">
        <v>109342</v>
      </c>
      <c r="F18" s="12">
        <f t="shared" si="0"/>
        <v>10934.2</v>
      </c>
      <c r="G18" s="23" t="s">
        <v>4</v>
      </c>
      <c r="H18" s="2"/>
    </row>
    <row r="19" spans="1:8" x14ac:dyDescent="0.25">
      <c r="A19" s="2"/>
      <c r="B19" s="102" t="s">
        <v>155</v>
      </c>
      <c r="C19" s="30">
        <v>2016</v>
      </c>
      <c r="D19" s="30">
        <v>50</v>
      </c>
      <c r="E19" s="12">
        <v>81177</v>
      </c>
      <c r="F19" s="12">
        <f t="shared" si="0"/>
        <v>1623.54</v>
      </c>
      <c r="G19" s="23" t="s">
        <v>4</v>
      </c>
      <c r="H19" s="2"/>
    </row>
    <row r="20" spans="1:8" x14ac:dyDescent="0.25">
      <c r="A20" s="2"/>
      <c r="B20" s="102" t="s">
        <v>156</v>
      </c>
      <c r="C20" s="30">
        <v>2016</v>
      </c>
      <c r="D20" s="30">
        <v>20</v>
      </c>
      <c r="E20" s="12">
        <v>251760</v>
      </c>
      <c r="F20" s="12">
        <f t="shared" si="0"/>
        <v>12588</v>
      </c>
      <c r="G20" s="23" t="s">
        <v>4</v>
      </c>
      <c r="H20" s="2"/>
    </row>
    <row r="21" spans="1:8" x14ac:dyDescent="0.25">
      <c r="A21" s="2"/>
      <c r="B21" s="102" t="s">
        <v>157</v>
      </c>
      <c r="C21" s="30">
        <v>2016</v>
      </c>
      <c r="D21" s="30">
        <v>60</v>
      </c>
      <c r="E21" s="12">
        <v>222392</v>
      </c>
      <c r="F21" s="12">
        <f t="shared" si="0"/>
        <v>3706.5333333333333</v>
      </c>
      <c r="G21" s="23" t="s">
        <v>4</v>
      </c>
      <c r="H21" s="2"/>
    </row>
    <row r="22" spans="1:8" x14ac:dyDescent="0.25">
      <c r="A22" s="2"/>
      <c r="B22" s="102" t="s">
        <v>158</v>
      </c>
      <c r="C22" s="30">
        <v>2016</v>
      </c>
      <c r="D22" s="30">
        <v>10</v>
      </c>
      <c r="E22" s="12">
        <v>357579</v>
      </c>
      <c r="F22" s="12">
        <f t="shared" si="0"/>
        <v>35757.9</v>
      </c>
      <c r="G22" s="23" t="s">
        <v>4</v>
      </c>
      <c r="H22" s="2"/>
    </row>
    <row r="23" spans="1:8" x14ac:dyDescent="0.25">
      <c r="A23" s="2"/>
      <c r="B23" s="102" t="s">
        <v>159</v>
      </c>
      <c r="C23" s="30">
        <v>2016</v>
      </c>
      <c r="D23" s="30">
        <v>20</v>
      </c>
      <c r="E23" s="12">
        <v>580011</v>
      </c>
      <c r="F23" s="12">
        <f t="shared" si="0"/>
        <v>29000.55</v>
      </c>
      <c r="G23" s="23" t="s">
        <v>4</v>
      </c>
      <c r="H23" s="2"/>
    </row>
    <row r="24" spans="1:8" x14ac:dyDescent="0.25">
      <c r="A24" s="2"/>
      <c r="B24" s="102" t="s">
        <v>160</v>
      </c>
      <c r="C24" s="30">
        <v>2016</v>
      </c>
      <c r="D24" s="30">
        <v>20</v>
      </c>
      <c r="E24" s="12">
        <v>108982</v>
      </c>
      <c r="F24" s="12">
        <f t="shared" si="0"/>
        <v>5449.1</v>
      </c>
      <c r="G24" s="23" t="s">
        <v>4</v>
      </c>
      <c r="H24" s="2"/>
    </row>
    <row r="25" spans="1:8" x14ac:dyDescent="0.25">
      <c r="A25" s="2"/>
      <c r="B25" s="102" t="s">
        <v>161</v>
      </c>
      <c r="C25" s="30">
        <v>2016</v>
      </c>
      <c r="D25" s="30">
        <v>10</v>
      </c>
      <c r="E25" s="12">
        <v>7265</v>
      </c>
      <c r="F25" s="12">
        <f t="shared" si="0"/>
        <v>726.5</v>
      </c>
      <c r="G25" s="23" t="s">
        <v>4</v>
      </c>
      <c r="H25" s="2"/>
    </row>
    <row r="26" spans="1:8" x14ac:dyDescent="0.25">
      <c r="A26" s="2"/>
      <c r="B26" s="102" t="s">
        <v>162</v>
      </c>
      <c r="C26" s="30">
        <v>2016</v>
      </c>
      <c r="D26" s="30">
        <v>20</v>
      </c>
      <c r="E26" s="12">
        <v>63720</v>
      </c>
      <c r="F26" s="12">
        <f t="shared" si="0"/>
        <v>3186</v>
      </c>
      <c r="G26" s="23" t="s">
        <v>4</v>
      </c>
      <c r="H26" s="2"/>
    </row>
    <row r="27" spans="1:8" x14ac:dyDescent="0.25">
      <c r="A27" s="2"/>
      <c r="B27" s="102" t="s">
        <v>163</v>
      </c>
      <c r="C27" s="30">
        <v>2016</v>
      </c>
      <c r="D27" s="30">
        <v>5</v>
      </c>
      <c r="E27" s="12">
        <v>190157</v>
      </c>
      <c r="F27" s="12">
        <f t="shared" si="0"/>
        <v>38031.4</v>
      </c>
      <c r="G27" s="23" t="s">
        <v>4</v>
      </c>
      <c r="H27" s="2"/>
    </row>
    <row r="28" spans="1:8" x14ac:dyDescent="0.25">
      <c r="A28" s="2"/>
      <c r="B28" s="102" t="s">
        <v>164</v>
      </c>
      <c r="C28" s="30">
        <v>2016</v>
      </c>
      <c r="D28" s="30">
        <v>20</v>
      </c>
      <c r="E28" s="12">
        <v>164697</v>
      </c>
      <c r="F28" s="12">
        <f t="shared" si="0"/>
        <v>8234.85</v>
      </c>
      <c r="G28" s="23" t="s">
        <v>4</v>
      </c>
      <c r="H28" s="2"/>
    </row>
    <row r="29" spans="1:8" x14ac:dyDescent="0.25">
      <c r="A29" s="2"/>
      <c r="B29" s="102" t="s">
        <v>148</v>
      </c>
      <c r="C29" s="30">
        <v>2016</v>
      </c>
      <c r="D29" s="30">
        <v>23</v>
      </c>
      <c r="E29" s="12">
        <v>34779</v>
      </c>
      <c r="F29" s="12">
        <f t="shared" si="0"/>
        <v>1512.1304347826087</v>
      </c>
      <c r="G29" s="23" t="s">
        <v>4</v>
      </c>
      <c r="H29" s="2"/>
    </row>
    <row r="30" spans="1:8" x14ac:dyDescent="0.25">
      <c r="A30" s="2"/>
      <c r="B30" s="102" t="s">
        <v>148</v>
      </c>
      <c r="C30" s="30">
        <v>2016</v>
      </c>
      <c r="D30" s="30">
        <v>56</v>
      </c>
      <c r="E30" s="12">
        <v>47107</v>
      </c>
      <c r="F30" s="12">
        <f t="shared" si="0"/>
        <v>841.19642857142856</v>
      </c>
      <c r="G30" s="23" t="s">
        <v>4</v>
      </c>
      <c r="H30" s="2"/>
    </row>
    <row r="31" spans="1:8" x14ac:dyDescent="0.25">
      <c r="A31" s="2"/>
      <c r="B31" s="78" t="s">
        <v>76</v>
      </c>
      <c r="C31" s="79"/>
      <c r="D31" s="79"/>
      <c r="E31" s="80"/>
      <c r="F31" s="21">
        <f>SUM(F10:F30)</f>
        <v>525866.9768633541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2018-08-13T09:05:56Z</dcterms:modified>
</cp:coreProperties>
</file>