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Klima" sheetId="22" r:id="rId14"/>
  </sheets>
  <calcPr calcId="145621"/>
</workbook>
</file>

<file path=xl/calcChain.xml><?xml version="1.0" encoding="utf-8"?>
<calcChain xmlns="http://schemas.openxmlformats.org/spreadsheetml/2006/main">
  <c r="G10" i="22" l="1"/>
  <c r="E24" i="2" s="1"/>
  <c r="G24" i="2" s="1"/>
  <c r="E16" i="15" l="1"/>
  <c r="G16" i="15" s="1"/>
  <c r="G13" i="10"/>
  <c r="E12" i="2" l="1"/>
  <c r="G11" i="10" l="1"/>
  <c r="F18" i="20"/>
  <c r="F19" i="20" s="1"/>
  <c r="E15" i="2" s="1"/>
  <c r="G19" i="19" l="1"/>
  <c r="G20" i="19" s="1"/>
  <c r="E11" i="2" s="1"/>
  <c r="F183" i="11" l="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3" i="9" s="1"/>
  <c r="G16" i="9" s="1"/>
  <c r="D11" i="20"/>
  <c r="D12" i="20" s="1"/>
  <c r="E13" i="2" s="1"/>
  <c r="E17" i="2"/>
  <c r="E16" i="2"/>
  <c r="G9" i="8" l="1"/>
  <c r="G12" i="8" s="1"/>
  <c r="G9" i="9"/>
  <c r="E10" i="2"/>
  <c r="E10" i="15" s="1"/>
  <c r="G12" i="7"/>
  <c r="E9" i="2" l="1"/>
  <c r="E19" i="2" s="1"/>
  <c r="E15" i="13"/>
  <c r="F11" i="11"/>
  <c r="F184" i="11"/>
  <c r="E18" i="15" l="1"/>
  <c r="G18" i="15" s="1"/>
  <c r="G11" i="9" l="1"/>
  <c r="G12" i="9" s="1"/>
  <c r="E13" i="15" s="1"/>
  <c r="G30" i="13"/>
  <c r="E35" i="13" l="1"/>
  <c r="G35" i="13" s="1"/>
  <c r="E27" i="13"/>
  <c r="E19" i="13"/>
  <c r="G11" i="12"/>
  <c r="E28" i="2" s="1"/>
  <c r="G29" i="12"/>
  <c r="E31" i="2" s="1"/>
  <c r="G23" i="12"/>
  <c r="E30" i="2" s="1"/>
  <c r="G17" i="12"/>
  <c r="E29" i="2" s="1"/>
  <c r="F10" i="11"/>
  <c r="F185" i="11" s="1"/>
  <c r="E26" i="2"/>
  <c r="G26" i="2" s="1"/>
  <c r="G33" i="12" l="1"/>
  <c r="G35" i="12" s="1"/>
  <c r="E32" i="2" s="1"/>
  <c r="E28" i="13"/>
  <c r="G28" i="13" s="1"/>
  <c r="G36" i="13" s="1"/>
  <c r="E35" i="2" s="1"/>
  <c r="G35" i="2" s="1"/>
  <c r="G17" i="9"/>
  <c r="E21" i="2" s="1"/>
  <c r="E33" i="2" l="1"/>
  <c r="G33" i="2" s="1"/>
  <c r="E20" i="2" l="1"/>
  <c r="E22" i="2" s="1"/>
  <c r="G22" i="2" l="1"/>
  <c r="G36" i="2" s="1"/>
  <c r="E9" i="15" l="1"/>
  <c r="E12" i="15" s="1"/>
  <c r="E11" i="15" l="1"/>
  <c r="E14" i="15" s="1"/>
  <c r="G14" i="15" s="1"/>
  <c r="G19" i="15" s="1"/>
</calcChain>
</file>

<file path=xl/sharedStrings.xml><?xml version="1.0" encoding="utf-8"?>
<sst xmlns="http://schemas.openxmlformats.org/spreadsheetml/2006/main" count="700" uniqueCount="192">
  <si>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</si>
  <si>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</si>
  <si>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</si>
  <si>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</si>
  <si>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</si>
  <si>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</si>
  <si>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</si>
  <si>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</si>
  <si>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</si>
  <si>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</si>
  <si>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</si>
  <si>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</si>
  <si>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</si>
  <si>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</si>
  <si>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</si>
  <si>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</si>
  <si>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</si>
  <si>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</si>
  <si>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</si>
  <si>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</si>
  <si>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</si>
  <si>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</si>
  <si>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</si>
  <si>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</si>
  <si>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</si>
  <si>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</si>
  <si>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</si>
  <si>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</si>
  <si>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</si>
  <si>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</si>
  <si>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</si>
  <si>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</si>
  <si>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</si>
  <si>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</si>
  <si>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</si>
  <si>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</si>
  <si>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</si>
  <si>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</si>
  <si>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</si>
  <si>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</si>
  <si>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</si>
  <si>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</si>
  <si>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</si>
  <si>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</si>
  <si>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</si>
  <si>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</si>
  <si>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</si>
  <si>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</si>
  <si>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</si>
  <si>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</si>
  <si>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</si>
  <si>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</si>
  <si>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</si>
  <si>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</si>
  <si>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</si>
  <si>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</si>
  <si>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</si>
  <si>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</si>
  <si>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</si>
  <si>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</si>
  <si>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</si>
  <si>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</si>
  <si>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</si>
  <si>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</si>
  <si>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</si>
  <si>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</si>
  <si>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</si>
  <si>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</si>
  <si>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</si>
  <si>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</si>
  <si>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</si>
  <si>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</si>
  <si>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</si>
  <si>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</si>
  <si>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</si>
  <si>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</si>
  <si>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</si>
  <si>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</si>
  <si>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</si>
  <si>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</si>
  <si>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</si>
  <si>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</si>
  <si>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</si>
  <si>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</si>
  <si>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</si>
  <si>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</si>
  <si>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</si>
  <si>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</si>
  <si>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</si>
  <si>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</si>
  <si>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</si>
  <si>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</si>
  <si>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</si>
  <si>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</si>
  <si>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</si>
  <si>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</si>
  <si>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</si>
  <si>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</si>
  <si>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</si>
  <si>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</si>
  <si>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</si>
  <si>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</si>
  <si>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</si>
  <si>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</si>
  <si>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</si>
  <si>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</si>
  <si>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</si>
  <si>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</si>
  <si>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</si>
  <si>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</si>
  <si>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</si>
  <si>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</si>
  <si>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</si>
  <si>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</si>
  <si>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</si>
  <si>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</si>
  <si>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</si>
  <si>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</si>
  <si>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</si>
  <si>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</si>
  <si>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</si>
  <si>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</si>
  <si>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</si>
  <si>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</si>
  <si>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</si>
  <si>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</si>
  <si>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</si>
  <si>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</si>
  <si>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</si>
  <si>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</si>
  <si>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</si>
  <si>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</si>
  <si>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</si>
  <si>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</si>
  <si>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</si>
  <si>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</si>
  <si>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</si>
  <si>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</si>
  <si>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</si>
  <si>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</si>
  <si>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</si>
  <si>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</si>
  <si>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</si>
  <si>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</si>
  <si>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</si>
  <si>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</si>
  <si>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Strømpeforing Ø 500 mm &lt; Ledningsnet ≤ Ø 800 mm</t>
  </si>
  <si>
    <t>Strømpeforing Ø 800 mm &lt; Ledningsnet ≤ Ø 1000 mm</t>
  </si>
  <si>
    <t>Ren. af øjenstensformet ledning</t>
  </si>
  <si>
    <t>GIS-registrering af stik</t>
  </si>
  <si>
    <t>Stik</t>
  </si>
  <si>
    <t>Brønde</t>
  </si>
  <si>
    <t>Strømpeforing Ø 200 mm &lt; Ledningsnet ≤ Ø 500 mm</t>
  </si>
  <si>
    <t>Ledningsnet ≤ Ø 200 mm</t>
  </si>
  <si>
    <t>Ø 1200 mm &lt; Ledningsnet ≤ Ø 1600 mm</t>
  </si>
  <si>
    <t>Køretøjer, små lastvogne (&lt; 3.500 kg.)</t>
  </si>
  <si>
    <t>Tilretning af GIS system</t>
  </si>
  <si>
    <t>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</si>
  <si>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</si>
  <si>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</si>
  <si>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</si>
  <si>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</si>
  <si>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</si>
  <si>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</si>
  <si>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</si>
  <si>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</si>
  <si>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</si>
  <si>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</si>
  <si>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</si>
  <si>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</si>
  <si>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</si>
  <si>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</si>
  <si>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</si>
  <si>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</si>
  <si>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</si>
  <si>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</si>
  <si>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</si>
  <si>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</si>
  <si>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</si>
  <si>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</si>
  <si>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</si>
  <si>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</si>
  <si>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</si>
  <si>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</si>
  <si>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</si>
  <si>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Medfinansiering af klimatilpasningsprojekter efter gl. regulering</t>
  </si>
  <si>
    <t>Tildelte nye tillæg i den økonomiske ramme for 2017 til budgetterede omkostninger til medfinansiering af klimatilpasningsprojekter</t>
  </si>
  <si>
    <t>Tillæg i alt</t>
  </si>
  <si>
    <t>Medfinansiering af klimatilpasningsprojekter efter gl. regulering</t>
  </si>
  <si>
    <t>Tillæg til medfinansiering af klimatilpasningsprojekter</t>
  </si>
  <si>
    <t>Projektpakke 2017</t>
  </si>
  <si>
    <t>Fane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</si>
</sst>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3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12" borderId="6" xfId="2" applyFont="1" applyFill="1" applyBorder="1" applyAlignment="1" applyProtection="1">
      <alignment horizontal="center" vertical="center" wrapText="1"/>
    </xf>
    <xf numFmtId="0" fontId="1" fillId="12" borderId="0" xfId="2" applyFont="1" applyFill="1" applyBorder="1" applyAlignment="1" applyProtection="1">
      <alignment horizontal="center" vertical="center" wrapText="1"/>
    </xf>
    <xf numFmtId="0" fontId="1" fillId="12" borderId="7" xfId="2" applyFont="1" applyFill="1" applyBorder="1" applyAlignment="1" applyProtection="1">
      <alignment horizontal="center" vertic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  <xf numFmtId="0" fontId="0" fillId="10" borderId="0" xfId="0" applyFill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8" t="s">
        <v>5</v>
      </c>
      <c r="E6" s="58"/>
      <c r="F6" s="58"/>
      <c r="G6" s="58"/>
      <c r="H6" s="4"/>
      <c r="I6" s="2"/>
    </row>
    <row r="7" spans="1:9" ht="15" customHeight="1" x14ac:dyDescent="0.25">
      <c r="A7" s="2"/>
      <c r="B7" s="2"/>
      <c r="C7" s="4"/>
      <c r="D7" s="58"/>
      <c r="E7" s="58"/>
      <c r="F7" s="58"/>
      <c r="G7" s="58"/>
      <c r="H7" s="4"/>
      <c r="I7" s="2"/>
    </row>
    <row r="8" spans="1:9" ht="15.75" x14ac:dyDescent="0.25">
      <c r="A8" s="2"/>
      <c r="B8" s="2"/>
      <c r="C8" s="5"/>
      <c r="D8" s="63" t="s">
        <v>122</v>
      </c>
      <c r="E8" s="63"/>
      <c r="F8" s="63"/>
      <c r="G8" s="63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2" t="s">
        <v>6</v>
      </c>
      <c r="E11" s="62"/>
      <c r="F11" s="62"/>
      <c r="G11" s="62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5" t="s">
        <v>69</v>
      </c>
      <c r="E13" s="56"/>
      <c r="F13" s="56"/>
      <c r="G13" s="57"/>
      <c r="H13" s="2"/>
      <c r="I13" s="2"/>
    </row>
    <row r="14" spans="1:9" x14ac:dyDescent="0.25">
      <c r="A14" s="2"/>
      <c r="B14" s="2"/>
      <c r="C14" s="7" t="s">
        <v>68</v>
      </c>
      <c r="D14" s="55" t="s">
        <v>70</v>
      </c>
      <c r="E14" s="56"/>
      <c r="F14" s="56"/>
      <c r="G14" s="57"/>
      <c r="H14" s="2"/>
      <c r="I14" s="2"/>
    </row>
    <row r="15" spans="1:9" x14ac:dyDescent="0.25">
      <c r="A15" s="2"/>
      <c r="B15" s="2"/>
      <c r="C15" s="7" t="s">
        <v>8</v>
      </c>
      <c r="D15" s="64" t="s">
        <v>63</v>
      </c>
      <c r="E15" s="65"/>
      <c r="F15" s="65"/>
      <c r="G15" s="66"/>
      <c r="H15" s="2"/>
      <c r="I15" s="2"/>
    </row>
    <row r="16" spans="1:9" x14ac:dyDescent="0.25">
      <c r="A16" s="2"/>
      <c r="B16" s="2"/>
      <c r="C16" s="7" t="s">
        <v>9</v>
      </c>
      <c r="D16" s="64" t="s">
        <v>49</v>
      </c>
      <c r="E16" s="65"/>
      <c r="F16" s="65"/>
      <c r="G16" s="66"/>
      <c r="H16" s="2"/>
      <c r="I16" s="2"/>
    </row>
    <row r="17" spans="1:9" x14ac:dyDescent="0.25">
      <c r="A17" s="2"/>
      <c r="B17" s="2"/>
      <c r="C17" s="7" t="s">
        <v>10</v>
      </c>
      <c r="D17" s="67" t="s">
        <v>15</v>
      </c>
      <c r="E17" s="68"/>
      <c r="F17" s="68"/>
      <c r="G17" s="69"/>
      <c r="H17" s="2"/>
      <c r="I17" s="2"/>
    </row>
    <row r="18" spans="1:9" x14ac:dyDescent="0.25">
      <c r="A18" s="2"/>
      <c r="B18" s="2"/>
      <c r="C18" s="7" t="s">
        <v>11</v>
      </c>
      <c r="D18" s="67" t="s">
        <v>16</v>
      </c>
      <c r="E18" s="68"/>
      <c r="F18" s="68"/>
      <c r="G18" s="69"/>
      <c r="H18" s="2"/>
      <c r="I18" s="2"/>
    </row>
    <row r="19" spans="1:9" x14ac:dyDescent="0.25">
      <c r="A19" s="2"/>
      <c r="B19" s="2"/>
      <c r="C19" s="7" t="s">
        <v>12</v>
      </c>
      <c r="D19" s="70" t="s">
        <v>17</v>
      </c>
      <c r="E19" s="71"/>
      <c r="F19" s="71"/>
      <c r="G19" s="72"/>
      <c r="H19" s="2"/>
      <c r="I19" s="2"/>
    </row>
    <row r="20" spans="1:9" x14ac:dyDescent="0.25">
      <c r="A20" s="2"/>
      <c r="B20" s="2"/>
      <c r="C20" s="7" t="s">
        <v>13</v>
      </c>
      <c r="D20" s="59" t="s">
        <v>75</v>
      </c>
      <c r="E20" s="60"/>
      <c r="F20" s="60"/>
      <c r="G20" s="61"/>
      <c r="H20" s="2"/>
      <c r="I20" s="2"/>
    </row>
    <row r="21" spans="1:9" x14ac:dyDescent="0.25">
      <c r="A21" s="2"/>
      <c r="B21" s="2"/>
      <c r="C21" s="7" t="s">
        <v>14</v>
      </c>
      <c r="D21" s="59" t="s">
        <v>98</v>
      </c>
      <c r="E21" s="60"/>
      <c r="F21" s="60"/>
      <c r="G21" s="61"/>
      <c r="H21" s="2"/>
      <c r="I21" s="2"/>
    </row>
    <row r="22" spans="1:9" x14ac:dyDescent="0.25">
      <c r="A22" s="2"/>
      <c r="B22" s="2"/>
      <c r="C22" s="7" t="s">
        <v>59</v>
      </c>
      <c r="D22" s="49" t="s">
        <v>142</v>
      </c>
      <c r="E22" s="50"/>
      <c r="F22" s="50"/>
      <c r="G22" s="51"/>
      <c r="H22" s="2"/>
      <c r="I22" s="2"/>
    </row>
    <row r="23" spans="1:9" x14ac:dyDescent="0.25">
      <c r="A23" s="2"/>
      <c r="B23" s="2"/>
      <c r="C23" s="7" t="s">
        <v>66</v>
      </c>
      <c r="D23" s="52" t="s">
        <v>65</v>
      </c>
      <c r="E23" s="53"/>
      <c r="F23" s="53"/>
      <c r="G23" s="54"/>
      <c r="H23" s="2"/>
      <c r="I23" s="2"/>
    </row>
    <row r="24" spans="1:9" x14ac:dyDescent="0.25">
      <c r="A24" s="2"/>
      <c r="B24" s="2"/>
      <c r="C24" s="7" t="s">
        <v>67</v>
      </c>
      <c r="D24" s="52" t="s">
        <v>64</v>
      </c>
      <c r="E24" s="53"/>
      <c r="F24" s="53"/>
      <c r="G24" s="54"/>
      <c r="H24" s="2"/>
      <c r="I24" s="2"/>
    </row>
    <row r="25" spans="1:9" ht="30.75" customHeight="1" x14ac:dyDescent="0.25">
      <c r="A25" s="2"/>
      <c r="B25" s="2"/>
      <c r="C25" s="37" t="s">
        <v>191</v>
      </c>
      <c r="D25" s="46" t="s">
        <v>188</v>
      </c>
      <c r="E25" s="47"/>
      <c r="F25" s="47"/>
      <c r="G25" s="48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25:G25"/>
    <mergeCell ref="D22:G22"/>
    <mergeCell ref="D23:G23"/>
    <mergeCell ref="D24:G24"/>
    <mergeCell ref="D14:G14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Klima'!A1" display="Medfinansiering af klimatilpasningsprojekter efter gl. reguler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5" t="s">
        <v>77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2" t="s">
        <v>174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86" t="s">
        <v>78</v>
      </c>
      <c r="C9" s="74"/>
      <c r="D9" s="74"/>
      <c r="E9" s="74"/>
      <c r="F9" s="75"/>
      <c r="G9" s="12">
        <v>40319074.579999998</v>
      </c>
      <c r="H9" s="23" t="s">
        <v>4</v>
      </c>
      <c r="I9" s="2"/>
    </row>
    <row r="10" spans="1:9" x14ac:dyDescent="0.25">
      <c r="A10" s="2"/>
      <c r="B10" s="86" t="s">
        <v>79</v>
      </c>
      <c r="C10" s="74"/>
      <c r="D10" s="74"/>
      <c r="E10" s="74"/>
      <c r="F10" s="75"/>
      <c r="G10" s="12">
        <v>41066000</v>
      </c>
      <c r="H10" s="23" t="s">
        <v>4</v>
      </c>
      <c r="I10" s="2"/>
    </row>
    <row r="11" spans="1:9" x14ac:dyDescent="0.25">
      <c r="A11" s="2"/>
      <c r="B11" s="82" t="s">
        <v>175</v>
      </c>
      <c r="C11" s="83"/>
      <c r="D11" s="83"/>
      <c r="E11" s="83"/>
      <c r="F11" s="84"/>
      <c r="G11" s="21">
        <f>G9-G10</f>
        <v>-746925.42000000179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2" t="s">
        <v>176</v>
      </c>
      <c r="C14" s="93"/>
      <c r="D14" s="93"/>
      <c r="E14" s="93"/>
      <c r="F14" s="93"/>
      <c r="G14" s="93"/>
      <c r="H14" s="94"/>
      <c r="I14" s="2"/>
    </row>
    <row r="15" spans="1:9" x14ac:dyDescent="0.25">
      <c r="A15" s="2"/>
      <c r="B15" s="86" t="s">
        <v>80</v>
      </c>
      <c r="C15" s="74"/>
      <c r="D15" s="74"/>
      <c r="E15" s="74"/>
      <c r="F15" s="75"/>
      <c r="G15" s="12">
        <v>-2379878.62</v>
      </c>
      <c r="H15" s="23" t="s">
        <v>4</v>
      </c>
      <c r="I15" s="2"/>
    </row>
    <row r="16" spans="1:9" x14ac:dyDescent="0.25">
      <c r="A16" s="2"/>
      <c r="B16" s="86" t="s">
        <v>81</v>
      </c>
      <c r="C16" s="74"/>
      <c r="D16" s="74"/>
      <c r="E16" s="74"/>
      <c r="F16" s="75"/>
      <c r="G16" s="12">
        <v>-4900000</v>
      </c>
      <c r="H16" s="23" t="s">
        <v>4</v>
      </c>
      <c r="I16" s="2"/>
    </row>
    <row r="17" spans="1:9" x14ac:dyDescent="0.25">
      <c r="A17" s="2"/>
      <c r="B17" s="82" t="s">
        <v>176</v>
      </c>
      <c r="C17" s="83"/>
      <c r="D17" s="83"/>
      <c r="E17" s="83"/>
      <c r="F17" s="84"/>
      <c r="G17" s="21">
        <f>G15-G16</f>
        <v>2520121.38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2" t="s">
        <v>177</v>
      </c>
      <c r="C20" s="93"/>
      <c r="D20" s="93"/>
      <c r="E20" s="93"/>
      <c r="F20" s="93"/>
      <c r="G20" s="93"/>
      <c r="H20" s="94"/>
      <c r="I20" s="2"/>
    </row>
    <row r="21" spans="1:9" x14ac:dyDescent="0.25">
      <c r="A21" s="2"/>
      <c r="B21" s="86" t="s">
        <v>82</v>
      </c>
      <c r="C21" s="74"/>
      <c r="D21" s="74"/>
      <c r="E21" s="74"/>
      <c r="F21" s="75"/>
      <c r="G21" s="12">
        <v>2573012.7599999998</v>
      </c>
      <c r="H21" s="23" t="s">
        <v>4</v>
      </c>
      <c r="I21" s="2"/>
    </row>
    <row r="22" spans="1:9" x14ac:dyDescent="0.25">
      <c r="A22" s="2"/>
      <c r="B22" s="86" t="s">
        <v>83</v>
      </c>
      <c r="C22" s="74"/>
      <c r="D22" s="74"/>
      <c r="E22" s="74"/>
      <c r="F22" s="75"/>
      <c r="G22" s="12">
        <v>3200000</v>
      </c>
      <c r="H22" s="23" t="s">
        <v>4</v>
      </c>
      <c r="I22" s="2"/>
    </row>
    <row r="23" spans="1:9" x14ac:dyDescent="0.25">
      <c r="A23" s="2"/>
      <c r="B23" s="82" t="s">
        <v>177</v>
      </c>
      <c r="C23" s="83"/>
      <c r="D23" s="83"/>
      <c r="E23" s="83"/>
      <c r="F23" s="84"/>
      <c r="G23" s="21">
        <f>G21-G22</f>
        <v>-626987.24000000022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2" t="s">
        <v>178</v>
      </c>
      <c r="C26" s="93"/>
      <c r="D26" s="93"/>
      <c r="E26" s="93"/>
      <c r="F26" s="93"/>
      <c r="G26" s="93"/>
      <c r="H26" s="94"/>
      <c r="I26" s="2"/>
    </row>
    <row r="27" spans="1:9" ht="29.25" customHeight="1" x14ac:dyDescent="0.25">
      <c r="A27" s="2"/>
      <c r="B27" s="79" t="s">
        <v>84</v>
      </c>
      <c r="C27" s="80"/>
      <c r="D27" s="80"/>
      <c r="E27" s="80"/>
      <c r="F27" s="81"/>
      <c r="G27" s="12">
        <v>427160.13</v>
      </c>
      <c r="H27" s="23" t="s">
        <v>4</v>
      </c>
      <c r="I27" s="2"/>
    </row>
    <row r="28" spans="1:9" x14ac:dyDescent="0.25">
      <c r="A28" s="2"/>
      <c r="B28" s="86" t="s">
        <v>85</v>
      </c>
      <c r="C28" s="74"/>
      <c r="D28" s="74"/>
      <c r="E28" s="74"/>
      <c r="F28" s="75"/>
      <c r="G28" s="12">
        <v>5608707</v>
      </c>
      <c r="H28" s="23" t="s">
        <v>4</v>
      </c>
      <c r="I28" s="2"/>
    </row>
    <row r="29" spans="1:9" ht="15" customHeight="1" x14ac:dyDescent="0.25">
      <c r="A29" s="2"/>
      <c r="B29" s="92" t="s">
        <v>178</v>
      </c>
      <c r="C29" s="93"/>
      <c r="D29" s="93"/>
      <c r="E29" s="93"/>
      <c r="F29" s="94"/>
      <c r="G29" s="21">
        <f>G27-G28</f>
        <v>-5181546.87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2" t="s">
        <v>86</v>
      </c>
      <c r="C32" s="93"/>
      <c r="D32" s="93"/>
      <c r="E32" s="93"/>
      <c r="F32" s="93"/>
      <c r="G32" s="93"/>
      <c r="H32" s="94"/>
      <c r="I32" s="2"/>
    </row>
    <row r="33" spans="1:9" x14ac:dyDescent="0.25">
      <c r="A33" s="2"/>
      <c r="B33" s="86" t="s">
        <v>87</v>
      </c>
      <c r="C33" s="74"/>
      <c r="D33" s="74"/>
      <c r="E33" s="74"/>
      <c r="F33" s="75"/>
      <c r="G33" s="12">
        <f>'Fane 8. Gen. inv. i 2016'!F185</f>
        <v>1195317.2539666658</v>
      </c>
      <c r="H33" s="23" t="s">
        <v>4</v>
      </c>
      <c r="I33" s="2"/>
    </row>
    <row r="34" spans="1:9" x14ac:dyDescent="0.25">
      <c r="A34" s="2"/>
      <c r="B34" s="86" t="s">
        <v>88</v>
      </c>
      <c r="C34" s="74"/>
      <c r="D34" s="74"/>
      <c r="E34" s="74"/>
      <c r="F34" s="75"/>
      <c r="G34" s="12">
        <v>1614666.6666666667</v>
      </c>
      <c r="H34" s="23" t="s">
        <v>4</v>
      </c>
      <c r="I34" s="2"/>
    </row>
    <row r="35" spans="1:9" x14ac:dyDescent="0.25">
      <c r="A35" s="2"/>
      <c r="B35" s="82" t="s">
        <v>86</v>
      </c>
      <c r="C35" s="83"/>
      <c r="D35" s="83"/>
      <c r="E35" s="83"/>
      <c r="F35" s="84"/>
      <c r="G35" s="21">
        <f>G33-G34</f>
        <v>-419349.41270000092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5" t="s">
        <v>89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90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87" t="s">
        <v>91</v>
      </c>
      <c r="C9" s="88"/>
      <c r="D9" s="88"/>
      <c r="E9" s="88"/>
      <c r="F9" s="89"/>
      <c r="G9" s="18">
        <v>53529190.388746947</v>
      </c>
      <c r="H9" s="28" t="s">
        <v>4</v>
      </c>
      <c r="I9" s="2"/>
    </row>
    <row r="10" spans="1:9" x14ac:dyDescent="0.25">
      <c r="A10" s="2"/>
      <c r="B10" s="82" t="s">
        <v>92</v>
      </c>
      <c r="C10" s="83"/>
      <c r="D10" s="83"/>
      <c r="E10" s="83"/>
      <c r="F10" s="83"/>
      <c r="G10" s="83"/>
      <c r="H10" s="84"/>
      <c r="I10" s="2"/>
    </row>
    <row r="11" spans="1:9" x14ac:dyDescent="0.25">
      <c r="A11" s="2"/>
      <c r="B11" s="86" t="s">
        <v>19</v>
      </c>
      <c r="C11" s="74"/>
      <c r="D11" s="75"/>
      <c r="E11" s="12">
        <v>17336916</v>
      </c>
      <c r="F11" s="23" t="s">
        <v>4</v>
      </c>
      <c r="G11" s="20"/>
      <c r="H11" s="31"/>
      <c r="I11" s="2"/>
    </row>
    <row r="12" spans="1:9" x14ac:dyDescent="0.25">
      <c r="A12" s="2"/>
      <c r="B12" s="86" t="s">
        <v>93</v>
      </c>
      <c r="C12" s="74"/>
      <c r="D12" s="75"/>
      <c r="E12" s="12">
        <v>3000289.2666666675</v>
      </c>
      <c r="F12" s="23" t="s">
        <v>4</v>
      </c>
      <c r="G12" s="15"/>
      <c r="H12" s="32"/>
      <c r="I12" s="2"/>
    </row>
    <row r="13" spans="1:9" x14ac:dyDescent="0.25">
      <c r="A13" s="2"/>
      <c r="B13" s="86" t="s">
        <v>94</v>
      </c>
      <c r="C13" s="74"/>
      <c r="D13" s="75"/>
      <c r="E13" s="12">
        <v>-847471.29333333345</v>
      </c>
      <c r="F13" s="23" t="s">
        <v>4</v>
      </c>
      <c r="G13" s="15"/>
      <c r="H13" s="32"/>
      <c r="I13" s="2"/>
    </row>
    <row r="14" spans="1:9" x14ac:dyDescent="0.25">
      <c r="A14" s="2"/>
      <c r="B14" s="86" t="s">
        <v>95</v>
      </c>
      <c r="C14" s="74"/>
      <c r="D14" s="75"/>
      <c r="E14" s="12">
        <v>2396033.3333333335</v>
      </c>
      <c r="F14" s="23" t="s">
        <v>4</v>
      </c>
      <c r="G14" s="15"/>
      <c r="H14" s="32"/>
      <c r="I14" s="2"/>
    </row>
    <row r="15" spans="1:9" x14ac:dyDescent="0.25">
      <c r="A15" s="2"/>
      <c r="B15" s="87" t="s">
        <v>20</v>
      </c>
      <c r="C15" s="88"/>
      <c r="D15" s="89"/>
      <c r="E15" s="18">
        <f>SUM(E11:E14)</f>
        <v>21885767.306666665</v>
      </c>
      <c r="F15" s="28" t="s">
        <v>4</v>
      </c>
      <c r="G15" s="15"/>
      <c r="H15" s="32"/>
      <c r="I15" s="2"/>
    </row>
    <row r="16" spans="1:9" x14ac:dyDescent="0.25">
      <c r="A16" s="2"/>
      <c r="B16" s="86" t="s">
        <v>21</v>
      </c>
      <c r="C16" s="74"/>
      <c r="D16" s="75"/>
      <c r="E16" s="12">
        <v>0</v>
      </c>
      <c r="F16" s="23" t="s">
        <v>4</v>
      </c>
      <c r="G16" s="15"/>
      <c r="H16" s="32"/>
      <c r="I16" s="2"/>
    </row>
    <row r="17" spans="1:9" x14ac:dyDescent="0.25">
      <c r="A17" s="2"/>
      <c r="B17" s="86" t="s">
        <v>22</v>
      </c>
      <c r="C17" s="74"/>
      <c r="D17" s="75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86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7" t="s">
        <v>24</v>
      </c>
      <c r="C19" s="88"/>
      <c r="D19" s="89"/>
      <c r="E19" s="18">
        <f>SUM(E16:E18)</f>
        <v>0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9" t="s">
        <v>25</v>
      </c>
      <c r="C20" s="80"/>
      <c r="D20" s="81"/>
      <c r="E20" s="12">
        <v>-2400887.58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9" t="s">
        <v>26</v>
      </c>
      <c r="C21" s="80"/>
      <c r="D21" s="81"/>
      <c r="E21" s="12">
        <v>0</v>
      </c>
      <c r="F21" s="23" t="s">
        <v>4</v>
      </c>
      <c r="G21" s="15"/>
      <c r="H21" s="32"/>
      <c r="I21" s="2"/>
    </row>
    <row r="22" spans="1:9" x14ac:dyDescent="0.25">
      <c r="A22" s="2"/>
      <c r="B22" s="86" t="s">
        <v>27</v>
      </c>
      <c r="C22" s="74"/>
      <c r="D22" s="75"/>
      <c r="E22" s="12">
        <v>-29013595.420000002</v>
      </c>
      <c r="F22" s="23" t="s">
        <v>4</v>
      </c>
      <c r="G22" s="15"/>
      <c r="H22" s="32"/>
      <c r="I22" s="2"/>
    </row>
    <row r="23" spans="1:9" x14ac:dyDescent="0.25">
      <c r="A23" s="2"/>
      <c r="B23" s="86" t="s">
        <v>28</v>
      </c>
      <c r="C23" s="74"/>
      <c r="D23" s="75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9" t="s">
        <v>29</v>
      </c>
      <c r="C24" s="80"/>
      <c r="D24" s="81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9" t="s">
        <v>30</v>
      </c>
      <c r="C25" s="80"/>
      <c r="D25" s="81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9" t="s">
        <v>31</v>
      </c>
      <c r="C26" s="80"/>
      <c r="D26" s="81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7" t="s">
        <v>32</v>
      </c>
      <c r="C27" s="88"/>
      <c r="D27" s="89"/>
      <c r="E27" s="18">
        <f>SUM(E20:E26)</f>
        <v>-31414483</v>
      </c>
      <c r="F27" s="28" t="s">
        <v>4</v>
      </c>
      <c r="G27" s="16"/>
      <c r="H27" s="33"/>
      <c r="I27" s="2"/>
    </row>
    <row r="28" spans="1:9" x14ac:dyDescent="0.25">
      <c r="A28" s="2"/>
      <c r="B28" s="87" t="s">
        <v>33</v>
      </c>
      <c r="C28" s="88"/>
      <c r="D28" s="89"/>
      <c r="E28" s="18">
        <f>E15+E19+E27</f>
        <v>-9528715.6933333352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2" t="s">
        <v>96</v>
      </c>
      <c r="C29" s="83"/>
      <c r="D29" s="83"/>
      <c r="E29" s="83"/>
      <c r="F29" s="83"/>
      <c r="G29" s="83"/>
      <c r="H29" s="84"/>
      <c r="I29" s="2"/>
    </row>
    <row r="30" spans="1:9" x14ac:dyDescent="0.25">
      <c r="A30" s="2"/>
      <c r="B30" s="87" t="s">
        <v>96</v>
      </c>
      <c r="C30" s="88"/>
      <c r="D30" s="89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3" t="s">
        <v>57</v>
      </c>
      <c r="C31" s="83"/>
      <c r="D31" s="83"/>
      <c r="E31" s="83"/>
      <c r="F31" s="83"/>
      <c r="G31" s="83"/>
      <c r="H31" s="84"/>
      <c r="I31" s="2"/>
    </row>
    <row r="32" spans="1:9" ht="30" customHeight="1" x14ac:dyDescent="0.25">
      <c r="A32" s="2"/>
      <c r="B32" s="79" t="s">
        <v>58</v>
      </c>
      <c r="C32" s="80"/>
      <c r="D32" s="81"/>
      <c r="E32" s="12">
        <v>48638842.880000003</v>
      </c>
      <c r="F32" s="23" t="s">
        <v>4</v>
      </c>
      <c r="G32" s="20"/>
      <c r="H32" s="31"/>
      <c r="I32" s="2"/>
    </row>
    <row r="33" spans="1:9" x14ac:dyDescent="0.25">
      <c r="A33" s="2"/>
      <c r="B33" s="86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9" t="s">
        <v>35</v>
      </c>
      <c r="C34" s="80"/>
      <c r="D34" s="81"/>
      <c r="E34" s="12">
        <v>9867990.7799999993</v>
      </c>
      <c r="F34" s="23" t="s">
        <v>4</v>
      </c>
      <c r="G34" s="16"/>
      <c r="H34" s="33"/>
      <c r="I34" s="2"/>
    </row>
    <row r="35" spans="1:9" x14ac:dyDescent="0.25">
      <c r="A35" s="2"/>
      <c r="B35" s="87" t="s">
        <v>36</v>
      </c>
      <c r="C35" s="88"/>
      <c r="D35" s="89"/>
      <c r="E35" s="18">
        <f>SUM(E32:E34)</f>
        <v>58506833.660000004</v>
      </c>
      <c r="F35" s="28" t="s">
        <v>4</v>
      </c>
      <c r="G35" s="18">
        <f>-E35</f>
        <v>-58506833.660000004</v>
      </c>
      <c r="H35" s="28" t="s">
        <v>4</v>
      </c>
      <c r="I35" s="2"/>
    </row>
    <row r="36" spans="1:9" x14ac:dyDescent="0.25">
      <c r="A36" s="2"/>
      <c r="B36" s="82" t="s">
        <v>97</v>
      </c>
      <c r="C36" s="83"/>
      <c r="D36" s="83"/>
      <c r="E36" s="83"/>
      <c r="F36" s="84"/>
      <c r="G36" s="21">
        <f>$G$9+$G$28+$G$30+$G$35</f>
        <v>-4977643.2712530568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126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2" t="s">
        <v>171</v>
      </c>
      <c r="C8" s="83"/>
      <c r="D8" s="83"/>
      <c r="E8" s="83"/>
      <c r="F8" s="83"/>
      <c r="G8" s="84"/>
      <c r="H8" s="2"/>
    </row>
    <row r="9" spans="1:8" ht="29.25" customHeight="1" x14ac:dyDescent="0.25">
      <c r="A9" s="2"/>
      <c r="B9" s="76" t="s">
        <v>116</v>
      </c>
      <c r="C9" s="78"/>
      <c r="D9" s="102" t="s">
        <v>47</v>
      </c>
      <c r="E9" s="102"/>
      <c r="F9" s="102" t="s">
        <v>127</v>
      </c>
      <c r="G9" s="102"/>
      <c r="H9" s="2"/>
    </row>
    <row r="10" spans="1:8" x14ac:dyDescent="0.25">
      <c r="A10" s="2"/>
      <c r="B10" s="107" t="s">
        <v>172</v>
      </c>
      <c r="C10" s="108"/>
      <c r="D10" s="109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2" t="s">
        <v>133</v>
      </c>
      <c r="C11" s="83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2" t="s">
        <v>145</v>
      </c>
      <c r="C12" s="84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2" t="s">
        <v>167</v>
      </c>
      <c r="C15" s="83"/>
      <c r="D15" s="83"/>
      <c r="E15" s="83"/>
      <c r="F15" s="83"/>
      <c r="G15" s="84"/>
      <c r="H15" s="2"/>
    </row>
    <row r="16" spans="1:8" ht="15" customHeight="1" x14ac:dyDescent="0.25">
      <c r="A16" s="2"/>
      <c r="B16" s="76" t="s">
        <v>184</v>
      </c>
      <c r="C16" s="77"/>
      <c r="D16" s="77"/>
      <c r="E16" s="78"/>
      <c r="F16" s="102" t="s">
        <v>168</v>
      </c>
      <c r="G16" s="102"/>
      <c r="H16" s="2"/>
    </row>
    <row r="17" spans="1:8" x14ac:dyDescent="0.25">
      <c r="A17" s="2"/>
      <c r="B17" s="86" t="s">
        <v>180</v>
      </c>
      <c r="C17" s="74"/>
      <c r="D17" s="74"/>
      <c r="E17" s="75"/>
      <c r="F17" s="12">
        <v>0</v>
      </c>
      <c r="G17" s="23" t="s">
        <v>4</v>
      </c>
      <c r="H17" s="2"/>
    </row>
    <row r="18" spans="1:8" x14ac:dyDescent="0.25">
      <c r="A18" s="2"/>
      <c r="B18" s="82" t="s">
        <v>169</v>
      </c>
      <c r="C18" s="83"/>
      <c r="D18" s="83"/>
      <c r="E18" s="84"/>
      <c r="F18" s="21">
        <f>SUM(F17:F17)</f>
        <v>0</v>
      </c>
      <c r="G18" s="22" t="s">
        <v>4</v>
      </c>
      <c r="H18" s="2"/>
    </row>
    <row r="19" spans="1:8" x14ac:dyDescent="0.25">
      <c r="A19" s="2"/>
      <c r="B19" s="82" t="s">
        <v>170</v>
      </c>
      <c r="C19" s="83"/>
      <c r="D19" s="83"/>
      <c r="E19" s="84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5" t="s">
        <v>118</v>
      </c>
      <c r="C3" s="95"/>
      <c r="D3" s="95"/>
      <c r="E3" s="95"/>
      <c r="F3" s="95"/>
      <c r="G3" s="95"/>
      <c r="H3" s="2"/>
    </row>
    <row r="4" spans="1:8" ht="25.5" customHeight="1" x14ac:dyDescent="0.25">
      <c r="A4" s="2"/>
      <c r="B4" s="95"/>
      <c r="C4" s="95"/>
      <c r="D4" s="95"/>
      <c r="E4" s="95"/>
      <c r="F4" s="95"/>
      <c r="G4" s="9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2" t="s">
        <v>117</v>
      </c>
      <c r="C8" s="83"/>
      <c r="D8" s="83"/>
      <c r="E8" s="83"/>
      <c r="F8" s="83"/>
      <c r="G8" s="84"/>
      <c r="H8" s="2"/>
    </row>
    <row r="9" spans="1:8" ht="29.25" customHeight="1" x14ac:dyDescent="0.25">
      <c r="A9" s="2"/>
      <c r="B9" s="34" t="s">
        <v>119</v>
      </c>
      <c r="C9" s="35"/>
      <c r="D9" s="102" t="s">
        <v>47</v>
      </c>
      <c r="E9" s="102"/>
      <c r="F9" s="102" t="s">
        <v>127</v>
      </c>
      <c r="G9" s="102"/>
      <c r="H9" s="2"/>
    </row>
    <row r="10" spans="1:8" x14ac:dyDescent="0.25">
      <c r="A10" s="2"/>
      <c r="B10" s="110" t="s">
        <v>179</v>
      </c>
      <c r="C10" s="111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2" t="s">
        <v>128</v>
      </c>
      <c r="C11" s="84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2" t="s">
        <v>144</v>
      </c>
      <c r="C12" s="84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7"/>
  <sheetViews>
    <sheetView view="pageLayout" zoomScaleNormal="100" workbookViewId="0"/>
  </sheetViews>
  <sheetFormatPr defaultRowHeight="15" x14ac:dyDescent="0.25"/>
  <cols>
    <col min="1" max="4" width="9.140625" style="3"/>
    <col min="5" max="5" width="14.42578125" style="3" customWidth="1"/>
    <col min="6" max="6" width="14.85546875" style="3" customWidth="1"/>
    <col min="7" max="7" width="9" style="3" customWidth="1"/>
    <col min="8" max="8" width="3.28515625" style="3" customWidth="1"/>
    <col min="9" max="9" width="9.28515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95" t="s">
        <v>185</v>
      </c>
      <c r="C3" s="95"/>
      <c r="D3" s="95"/>
      <c r="E3" s="95"/>
      <c r="F3" s="95"/>
      <c r="G3" s="95"/>
      <c r="H3" s="95"/>
      <c r="I3" s="2"/>
    </row>
    <row r="4" spans="1:9" ht="25.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27" customHeight="1" x14ac:dyDescent="0.25">
      <c r="A8" s="2"/>
      <c r="B8" s="92" t="s">
        <v>186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86" t="s">
        <v>190</v>
      </c>
      <c r="C9" s="74"/>
      <c r="D9" s="74"/>
      <c r="E9" s="74"/>
      <c r="F9" s="75"/>
      <c r="G9" s="12">
        <v>989559</v>
      </c>
      <c r="H9" s="23" t="s">
        <v>4</v>
      </c>
      <c r="I9" s="2"/>
    </row>
    <row r="10" spans="1:9" x14ac:dyDescent="0.25">
      <c r="A10" s="2"/>
      <c r="B10" s="82" t="s">
        <v>187</v>
      </c>
      <c r="C10" s="83"/>
      <c r="D10" s="83"/>
      <c r="E10" s="83"/>
      <c r="F10" s="84"/>
      <c r="G10" s="21">
        <f>SUM(G9:G9)</f>
        <v>989559</v>
      </c>
      <c r="H10" s="22" t="s">
        <v>4</v>
      </c>
      <c r="I10" s="2"/>
    </row>
    <row r="11" spans="1:9" x14ac:dyDescent="0.25">
      <c r="A11" s="2"/>
      <c r="B11" s="24"/>
      <c r="C11" s="24"/>
      <c r="D11" s="24"/>
      <c r="E11" s="24"/>
      <c r="F11" s="24"/>
      <c r="G11" s="24"/>
      <c r="H11" s="24"/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112"/>
      <c r="B16" s="112"/>
      <c r="C16" s="112"/>
      <c r="D16" s="112"/>
      <c r="E16" s="112"/>
      <c r="F16" s="112"/>
      <c r="G16" s="112"/>
      <c r="H16" s="112"/>
      <c r="I16" s="112"/>
    </row>
    <row r="17" spans="1:9" x14ac:dyDescent="0.25">
      <c r="A17" s="112"/>
      <c r="B17" s="112"/>
      <c r="C17" s="112"/>
      <c r="D17" s="112"/>
      <c r="E17" s="112"/>
      <c r="F17" s="112"/>
      <c r="G17" s="112"/>
      <c r="H17" s="112"/>
      <c r="I17" s="112"/>
    </row>
    <row r="18" spans="1:9" x14ac:dyDescent="0.25">
      <c r="A18" s="112"/>
      <c r="B18" s="112"/>
      <c r="C18" s="112"/>
      <c r="D18" s="112"/>
      <c r="E18" s="112"/>
      <c r="F18" s="112"/>
      <c r="G18" s="112"/>
      <c r="H18" s="112"/>
      <c r="I18" s="112"/>
    </row>
    <row r="19" spans="1:9" x14ac:dyDescent="0.25">
      <c r="A19" s="112"/>
      <c r="B19" s="112"/>
      <c r="C19" s="112"/>
      <c r="D19" s="112"/>
      <c r="E19" s="112"/>
      <c r="F19" s="112"/>
      <c r="G19" s="112"/>
      <c r="H19" s="112"/>
      <c r="I19" s="112"/>
    </row>
    <row r="20" spans="1:9" x14ac:dyDescent="0.25">
      <c r="A20" s="112"/>
      <c r="B20" s="112"/>
      <c r="C20" s="112"/>
      <c r="D20" s="112"/>
      <c r="E20" s="112"/>
      <c r="F20" s="112"/>
      <c r="G20" s="112"/>
      <c r="H20" s="112"/>
      <c r="I20" s="112"/>
    </row>
    <row r="21" spans="1:9" x14ac:dyDescent="0.25">
      <c r="A21" s="112"/>
      <c r="B21" s="112"/>
      <c r="C21" s="112"/>
      <c r="D21" s="112"/>
      <c r="E21" s="112"/>
      <c r="F21" s="112"/>
      <c r="G21" s="112"/>
      <c r="H21" s="112"/>
      <c r="I21" s="112"/>
    </row>
    <row r="22" spans="1:9" x14ac:dyDescent="0.25">
      <c r="A22" s="112"/>
      <c r="B22" s="112"/>
      <c r="C22" s="112"/>
      <c r="D22" s="112"/>
      <c r="E22" s="112"/>
      <c r="F22" s="112"/>
      <c r="G22" s="112"/>
      <c r="H22" s="112"/>
      <c r="I22" s="112"/>
    </row>
    <row r="23" spans="1:9" x14ac:dyDescent="0.25">
      <c r="A23" s="112"/>
      <c r="B23" s="112"/>
      <c r="C23" s="112"/>
      <c r="D23" s="112"/>
      <c r="E23" s="112"/>
      <c r="F23" s="112"/>
      <c r="G23" s="112"/>
      <c r="H23" s="112"/>
      <c r="I23" s="112"/>
    </row>
    <row r="24" spans="1:9" x14ac:dyDescent="0.25">
      <c r="A24" s="112"/>
      <c r="B24" s="112"/>
      <c r="C24" s="112"/>
      <c r="D24" s="112"/>
      <c r="E24" s="112"/>
      <c r="F24" s="112"/>
      <c r="G24" s="112"/>
      <c r="H24" s="112"/>
      <c r="I24" s="112"/>
    </row>
    <row r="25" spans="1:9" x14ac:dyDescent="0.25">
      <c r="A25" s="112"/>
      <c r="B25" s="112"/>
      <c r="C25" s="112"/>
      <c r="D25" s="112"/>
      <c r="E25" s="112"/>
      <c r="F25" s="112"/>
      <c r="G25" s="112"/>
      <c r="H25" s="112"/>
      <c r="I25" s="112"/>
    </row>
    <row r="26" spans="1:9" x14ac:dyDescent="0.25">
      <c r="A26" s="112"/>
      <c r="B26" s="112"/>
      <c r="C26" s="112"/>
      <c r="D26" s="112"/>
      <c r="E26" s="112"/>
      <c r="F26" s="112"/>
      <c r="G26" s="112"/>
      <c r="H26" s="112"/>
      <c r="I26" s="112"/>
    </row>
    <row r="27" spans="1:9" x14ac:dyDescent="0.25">
      <c r="A27" s="112"/>
      <c r="B27" s="112"/>
      <c r="C27" s="112"/>
      <c r="D27" s="112"/>
      <c r="E27" s="112"/>
      <c r="F27" s="112"/>
      <c r="G27" s="112"/>
      <c r="H27" s="112"/>
      <c r="I27" s="112"/>
    </row>
    <row r="28" spans="1:9" x14ac:dyDescent="0.25">
      <c r="A28" s="112"/>
      <c r="B28" s="112"/>
      <c r="C28" s="112"/>
      <c r="D28" s="112"/>
      <c r="E28" s="112"/>
      <c r="F28" s="112"/>
      <c r="G28" s="112"/>
      <c r="H28" s="112"/>
      <c r="I28" s="112"/>
    </row>
    <row r="29" spans="1:9" x14ac:dyDescent="0.25">
      <c r="A29" s="112"/>
      <c r="B29" s="112"/>
      <c r="C29" s="112"/>
      <c r="D29" s="112"/>
      <c r="E29" s="112"/>
      <c r="F29" s="112"/>
      <c r="G29" s="112"/>
      <c r="H29" s="112"/>
      <c r="I29" s="112"/>
    </row>
    <row r="30" spans="1:9" x14ac:dyDescent="0.25">
      <c r="A30" s="112"/>
      <c r="B30" s="112"/>
      <c r="C30" s="112"/>
      <c r="D30" s="112"/>
      <c r="E30" s="112"/>
      <c r="F30" s="112"/>
      <c r="G30" s="112"/>
      <c r="H30" s="112"/>
      <c r="I30" s="112"/>
    </row>
    <row r="31" spans="1:9" x14ac:dyDescent="0.25">
      <c r="A31" s="112"/>
      <c r="B31" s="112"/>
      <c r="C31" s="112"/>
      <c r="D31" s="112"/>
      <c r="E31" s="112"/>
      <c r="F31" s="112"/>
      <c r="G31" s="112"/>
      <c r="H31" s="112"/>
      <c r="I31" s="112"/>
    </row>
    <row r="32" spans="1:9" x14ac:dyDescent="0.25">
      <c r="A32" s="112"/>
      <c r="B32" s="112"/>
      <c r="C32" s="112"/>
      <c r="D32" s="112"/>
      <c r="E32" s="112"/>
      <c r="F32" s="112"/>
      <c r="G32" s="112"/>
      <c r="H32" s="112"/>
      <c r="I32" s="112"/>
    </row>
    <row r="33" spans="1:9" x14ac:dyDescent="0.25">
      <c r="A33" s="112"/>
      <c r="B33" s="112"/>
      <c r="C33" s="112"/>
      <c r="D33" s="112"/>
      <c r="E33" s="112"/>
      <c r="F33" s="112"/>
      <c r="G33" s="112"/>
      <c r="H33" s="112"/>
      <c r="I33" s="112"/>
    </row>
    <row r="34" spans="1:9" x14ac:dyDescent="0.25">
      <c r="A34" s="112"/>
      <c r="B34" s="112"/>
      <c r="C34" s="112"/>
      <c r="D34" s="112"/>
      <c r="E34" s="112"/>
      <c r="F34" s="112"/>
      <c r="G34" s="112"/>
      <c r="H34" s="112"/>
      <c r="I34" s="112"/>
    </row>
    <row r="35" spans="1:9" x14ac:dyDescent="0.25">
      <c r="A35" s="112"/>
      <c r="B35" s="112"/>
      <c r="C35" s="112"/>
      <c r="D35" s="112"/>
      <c r="E35" s="112"/>
      <c r="F35" s="112"/>
      <c r="G35" s="112"/>
      <c r="H35" s="112"/>
      <c r="I35" s="112"/>
    </row>
    <row r="36" spans="1:9" x14ac:dyDescent="0.25">
      <c r="A36" s="112"/>
      <c r="B36" s="112"/>
      <c r="C36" s="112"/>
      <c r="D36" s="112"/>
      <c r="E36" s="112"/>
      <c r="F36" s="112"/>
      <c r="G36" s="112"/>
      <c r="H36" s="112"/>
      <c r="I36" s="112"/>
    </row>
    <row r="37" spans="1:9" x14ac:dyDescent="0.25">
      <c r="A37" s="112"/>
      <c r="B37" s="112"/>
      <c r="C37" s="112"/>
      <c r="D37" s="112"/>
      <c r="E37" s="112"/>
      <c r="F37" s="112"/>
      <c r="G37" s="112"/>
      <c r="H37" s="112"/>
      <c r="I37" s="112"/>
    </row>
    <row r="38" spans="1:9" x14ac:dyDescent="0.25">
      <c r="A38" s="112"/>
      <c r="B38" s="112"/>
      <c r="C38" s="112"/>
      <c r="D38" s="112"/>
      <c r="E38" s="112"/>
      <c r="F38" s="112"/>
      <c r="G38" s="112"/>
      <c r="H38" s="112"/>
      <c r="I38" s="112"/>
    </row>
    <row r="39" spans="1:9" x14ac:dyDescent="0.25">
      <c r="A39" s="112"/>
      <c r="B39" s="112"/>
      <c r="C39" s="112"/>
      <c r="D39" s="112"/>
      <c r="E39" s="112"/>
      <c r="F39" s="112"/>
      <c r="G39" s="112"/>
      <c r="H39" s="112"/>
      <c r="I39" s="112"/>
    </row>
    <row r="40" spans="1:9" x14ac:dyDescent="0.25">
      <c r="A40" s="112"/>
      <c r="B40" s="112"/>
      <c r="C40" s="112"/>
      <c r="D40" s="112"/>
      <c r="E40" s="112"/>
      <c r="F40" s="112"/>
      <c r="G40" s="112"/>
      <c r="H40" s="112"/>
      <c r="I40" s="112"/>
    </row>
    <row r="41" spans="1:9" x14ac:dyDescent="0.25">
      <c r="A41" s="112"/>
      <c r="B41" s="112"/>
      <c r="C41" s="112"/>
      <c r="D41" s="112"/>
      <c r="E41" s="112"/>
      <c r="F41" s="112"/>
      <c r="G41" s="112"/>
      <c r="H41" s="112"/>
      <c r="I41" s="112"/>
    </row>
    <row r="42" spans="1:9" x14ac:dyDescent="0.25">
      <c r="A42" s="112"/>
      <c r="B42" s="112"/>
      <c r="C42" s="112"/>
      <c r="D42" s="112"/>
      <c r="E42" s="112"/>
      <c r="F42" s="112"/>
      <c r="G42" s="112"/>
      <c r="H42" s="112"/>
      <c r="I42" s="112"/>
    </row>
    <row r="43" spans="1:9" x14ac:dyDescent="0.25">
      <c r="A43" s="112"/>
      <c r="B43" s="112"/>
      <c r="C43" s="112"/>
      <c r="D43" s="112"/>
      <c r="E43" s="112"/>
      <c r="F43" s="112"/>
      <c r="G43" s="112"/>
      <c r="H43" s="112"/>
      <c r="I43" s="112"/>
    </row>
    <row r="44" spans="1:9" x14ac:dyDescent="0.25">
      <c r="A44" s="112"/>
      <c r="B44" s="112"/>
      <c r="C44" s="112"/>
      <c r="D44" s="112"/>
      <c r="E44" s="112"/>
      <c r="F44" s="112"/>
      <c r="G44" s="112"/>
      <c r="H44" s="112"/>
      <c r="I44" s="112"/>
    </row>
    <row r="45" spans="1:9" x14ac:dyDescent="0.25">
      <c r="A45" s="112"/>
      <c r="B45" s="112"/>
      <c r="C45" s="112"/>
      <c r="D45" s="112"/>
      <c r="E45" s="112"/>
      <c r="F45" s="112"/>
      <c r="G45" s="112"/>
      <c r="H45" s="112"/>
      <c r="I45" s="112"/>
    </row>
    <row r="46" spans="1:9" x14ac:dyDescent="0.25">
      <c r="A46" s="112"/>
      <c r="B46" s="112"/>
      <c r="C46" s="112"/>
      <c r="D46" s="112"/>
      <c r="E46" s="112"/>
      <c r="F46" s="112"/>
      <c r="G46" s="112"/>
      <c r="H46" s="112"/>
      <c r="I46" s="112"/>
    </row>
    <row r="47" spans="1:9" x14ac:dyDescent="0.25">
      <c r="A47" s="112"/>
      <c r="B47" s="112"/>
      <c r="C47" s="112"/>
      <c r="D47" s="112"/>
      <c r="E47" s="112"/>
      <c r="F47" s="112"/>
      <c r="G47" s="112"/>
      <c r="H47" s="112"/>
      <c r="I47" s="112"/>
    </row>
  </sheetData>
  <sheetProtection password="DFE9" sheet="1" objects="1" scenarios="1"/>
  <mergeCells count="4">
    <mergeCell ref="B3:H4"/>
    <mergeCell ref="B8:H8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109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56</v>
      </c>
      <c r="C8" s="83"/>
      <c r="D8" s="83"/>
      <c r="E8" s="83"/>
      <c r="F8" s="83"/>
      <c r="G8" s="83"/>
      <c r="H8" s="84"/>
      <c r="I8" s="2"/>
    </row>
    <row r="9" spans="1:9" ht="15" customHeight="1" x14ac:dyDescent="0.25">
      <c r="A9" s="2"/>
      <c r="B9" s="79" t="s">
        <v>60</v>
      </c>
      <c r="C9" s="80"/>
      <c r="D9" s="81"/>
      <c r="E9" s="8">
        <f>'Fane 3. Korrigeret grundlag'!G12</f>
        <v>96608788.990429252</v>
      </c>
      <c r="F9" s="9" t="s">
        <v>4</v>
      </c>
      <c r="G9" s="10"/>
      <c r="H9" s="11"/>
      <c r="I9" s="2"/>
    </row>
    <row r="10" spans="1:9" x14ac:dyDescent="0.25">
      <c r="A10" s="2"/>
      <c r="B10" s="73" t="s">
        <v>46</v>
      </c>
      <c r="C10" s="74"/>
      <c r="D10" s="75"/>
      <c r="E10" s="12">
        <f>'Fane 3. Korrigeret grundlag'!G11</f>
        <v>50190559.643277563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121</v>
      </c>
      <c r="C11" s="74"/>
      <c r="D11" s="75"/>
      <c r="E11" s="12">
        <f>'Fane 4. Ikke-påvirkelige omk.'!G20</f>
        <v>-9183713.1998754982</v>
      </c>
      <c r="F11" s="9" t="s">
        <v>4</v>
      </c>
      <c r="G11" s="13"/>
      <c r="H11" s="14"/>
      <c r="I11" s="2"/>
    </row>
    <row r="12" spans="1:9" x14ac:dyDescent="0.25">
      <c r="A12" s="2"/>
      <c r="B12" s="41" t="s">
        <v>182</v>
      </c>
      <c r="C12" s="39"/>
      <c r="D12" s="40"/>
      <c r="E12" s="12">
        <f>'Fane 5. Individuelt eff.krav'!G10</f>
        <v>-691172.10760498513</v>
      </c>
      <c r="F12" s="9" t="s">
        <v>4</v>
      </c>
      <c r="G12" s="13"/>
      <c r="H12" s="14"/>
      <c r="I12" s="2"/>
    </row>
    <row r="13" spans="1:9" x14ac:dyDescent="0.25">
      <c r="A13" s="2"/>
      <c r="B13" s="79" t="s">
        <v>129</v>
      </c>
      <c r="C13" s="80"/>
      <c r="D13" s="81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9" t="s">
        <v>130</v>
      </c>
      <c r="C14" s="80"/>
      <c r="D14" s="81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9" t="s">
        <v>167</v>
      </c>
      <c r="C15" s="80"/>
      <c r="D15" s="81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9" t="s">
        <v>131</v>
      </c>
      <c r="C16" s="80"/>
      <c r="D16" s="81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9" t="s">
        <v>132</v>
      </c>
      <c r="C17" s="80"/>
      <c r="D17" s="81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41" t="s">
        <v>124</v>
      </c>
      <c r="C18" s="39"/>
      <c r="D18" s="40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3" t="s">
        <v>123</v>
      </c>
      <c r="C19" s="74"/>
      <c r="D19" s="75"/>
      <c r="E19" s="12">
        <f>SUM(E9,E11:E17)*(E18/100)</f>
        <v>1517843.3144516037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74"/>
      <c r="D20" s="75"/>
      <c r="E20" s="12">
        <f>'Fane 5. Individuelt eff.krav'!G12</f>
        <v>902149.62006612099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74"/>
      <c r="D21" s="75"/>
      <c r="E21" s="12">
        <f>'Fane 6. Generelt eff.krav'!G17</f>
        <v>868669.98945423844</v>
      </c>
      <c r="F21" s="9" t="s">
        <v>4</v>
      </c>
      <c r="G21" s="16"/>
      <c r="H21" s="17"/>
      <c r="I21" s="2"/>
    </row>
    <row r="22" spans="1:9" x14ac:dyDescent="0.25">
      <c r="A22" s="2"/>
      <c r="B22" s="87" t="s">
        <v>173</v>
      </c>
      <c r="C22" s="88"/>
      <c r="D22" s="89"/>
      <c r="E22" s="18">
        <f>SUM(E9,E11:E17,E19)-SUM(E20:E21)</f>
        <v>86480927.387880012</v>
      </c>
      <c r="F22" s="19" t="s">
        <v>4</v>
      </c>
      <c r="G22" s="18">
        <f>E22</f>
        <v>86480927.387880012</v>
      </c>
      <c r="H22" s="19" t="s">
        <v>4</v>
      </c>
      <c r="I22" s="2"/>
    </row>
    <row r="23" spans="1:9" x14ac:dyDescent="0.25">
      <c r="A23" s="2"/>
      <c r="B23" s="82" t="s">
        <v>188</v>
      </c>
      <c r="C23" s="83"/>
      <c r="D23" s="83"/>
      <c r="E23" s="83"/>
      <c r="F23" s="83"/>
      <c r="G23" s="83"/>
      <c r="H23" s="84"/>
      <c r="I23" s="2"/>
    </row>
    <row r="24" spans="1:9" x14ac:dyDescent="0.25">
      <c r="A24" s="2"/>
      <c r="B24" s="76" t="s">
        <v>189</v>
      </c>
      <c r="C24" s="77"/>
      <c r="D24" s="78"/>
      <c r="E24" s="18">
        <f>'Fane 13. Klima'!G10</f>
        <v>989559</v>
      </c>
      <c r="F24" s="19" t="s">
        <v>4</v>
      </c>
      <c r="G24" s="18">
        <f>E24</f>
        <v>989559</v>
      </c>
      <c r="H24" s="19" t="s">
        <v>4</v>
      </c>
      <c r="I24" s="2"/>
    </row>
    <row r="25" spans="1:9" x14ac:dyDescent="0.25">
      <c r="A25" s="2"/>
      <c r="B25" s="82" t="s">
        <v>17</v>
      </c>
      <c r="C25" s="83"/>
      <c r="D25" s="83"/>
      <c r="E25" s="83"/>
      <c r="F25" s="83"/>
      <c r="G25" s="83"/>
      <c r="H25" s="84"/>
      <c r="I25" s="2"/>
    </row>
    <row r="26" spans="1:9" x14ac:dyDescent="0.25">
      <c r="A26" s="2"/>
      <c r="B26" s="76" t="s">
        <v>55</v>
      </c>
      <c r="C26" s="77"/>
      <c r="D26" s="78"/>
      <c r="E26" s="18">
        <f>'Fane 7. Hist. over el. underdæk'!G13</f>
        <v>-19820488.879629627</v>
      </c>
      <c r="F26" s="19" t="s">
        <v>4</v>
      </c>
      <c r="G26" s="18">
        <f>E26</f>
        <v>-19820488.879629627</v>
      </c>
      <c r="H26" s="19" t="s">
        <v>4</v>
      </c>
      <c r="I26" s="2"/>
    </row>
    <row r="27" spans="1:9" x14ac:dyDescent="0.25">
      <c r="A27" s="2"/>
      <c r="B27" s="82" t="s">
        <v>98</v>
      </c>
      <c r="C27" s="83"/>
      <c r="D27" s="83"/>
      <c r="E27" s="83"/>
      <c r="F27" s="83"/>
      <c r="G27" s="83"/>
      <c r="H27" s="84"/>
      <c r="I27" s="2"/>
    </row>
    <row r="28" spans="1:9" x14ac:dyDescent="0.25">
      <c r="A28" s="2"/>
      <c r="B28" s="79" t="s">
        <v>105</v>
      </c>
      <c r="C28" s="80"/>
      <c r="D28" s="81"/>
      <c r="E28" s="12">
        <f>'Fane 9. Korrektion af PL2016'!G11</f>
        <v>-746925.42000000179</v>
      </c>
      <c r="F28" s="9" t="s">
        <v>4</v>
      </c>
      <c r="G28" s="20"/>
      <c r="H28" s="11"/>
      <c r="I28" s="2"/>
    </row>
    <row r="29" spans="1:9" x14ac:dyDescent="0.25">
      <c r="A29" s="2"/>
      <c r="B29" s="79" t="s">
        <v>99</v>
      </c>
      <c r="C29" s="80"/>
      <c r="D29" s="81"/>
      <c r="E29" s="12">
        <f>'Fane 9. Korrektion af PL2016'!G17</f>
        <v>2520121.38</v>
      </c>
      <c r="F29" s="9" t="s">
        <v>4</v>
      </c>
      <c r="G29" s="15"/>
      <c r="H29" s="14"/>
      <c r="I29" s="2"/>
    </row>
    <row r="30" spans="1:9" ht="30" customHeight="1" x14ac:dyDescent="0.25">
      <c r="A30" s="2"/>
      <c r="B30" s="79" t="s">
        <v>100</v>
      </c>
      <c r="C30" s="80"/>
      <c r="D30" s="81"/>
      <c r="E30" s="12">
        <f>'Fane 9. Korrektion af PL2016'!G23</f>
        <v>-626987.24000000022</v>
      </c>
      <c r="F30" s="9" t="s">
        <v>4</v>
      </c>
      <c r="G30" s="13"/>
      <c r="H30" s="14"/>
      <c r="I30" s="2"/>
    </row>
    <row r="31" spans="1:9" ht="30" customHeight="1" x14ac:dyDescent="0.25">
      <c r="A31" s="2"/>
      <c r="B31" s="79" t="s">
        <v>101</v>
      </c>
      <c r="C31" s="80"/>
      <c r="D31" s="81"/>
      <c r="E31" s="12">
        <f>'Fane 9. Korrektion af PL2016'!G29</f>
        <v>-5181546.87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9" t="s">
        <v>102</v>
      </c>
      <c r="C32" s="80"/>
      <c r="D32" s="81"/>
      <c r="E32" s="12">
        <f>'Fane 9. Korrektion af PL2016'!G35</f>
        <v>-419349.41270000092</v>
      </c>
      <c r="F32" s="9" t="s">
        <v>4</v>
      </c>
      <c r="G32" s="15"/>
      <c r="H32" s="14"/>
      <c r="I32" s="2"/>
    </row>
    <row r="33" spans="1:9" x14ac:dyDescent="0.25">
      <c r="A33" s="2"/>
      <c r="B33" s="76" t="s">
        <v>103</v>
      </c>
      <c r="C33" s="77"/>
      <c r="D33" s="78"/>
      <c r="E33" s="18">
        <f>SUM(E28:E32)</f>
        <v>-4454687.5627000034</v>
      </c>
      <c r="F33" s="19" t="s">
        <v>4</v>
      </c>
      <c r="G33" s="18">
        <f>E33</f>
        <v>-4454687.5627000034</v>
      </c>
      <c r="H33" s="19" t="s">
        <v>4</v>
      </c>
      <c r="I33" s="2"/>
    </row>
    <row r="34" spans="1:9" x14ac:dyDescent="0.25">
      <c r="A34" s="2"/>
      <c r="B34" s="82" t="s">
        <v>18</v>
      </c>
      <c r="C34" s="83"/>
      <c r="D34" s="83"/>
      <c r="E34" s="83"/>
      <c r="F34" s="83"/>
      <c r="G34" s="83"/>
      <c r="H34" s="84"/>
      <c r="I34" s="2"/>
    </row>
    <row r="35" spans="1:9" x14ac:dyDescent="0.25">
      <c r="A35" s="2"/>
      <c r="B35" s="76" t="s">
        <v>104</v>
      </c>
      <c r="C35" s="77"/>
      <c r="D35" s="78"/>
      <c r="E35" s="18">
        <f>'Fane 10. Kontrol af PL2016'!G36</f>
        <v>-4977643.2712530568</v>
      </c>
      <c r="F35" s="19" t="s">
        <v>4</v>
      </c>
      <c r="G35" s="18">
        <f>E35</f>
        <v>-4977643.2712530568</v>
      </c>
      <c r="H35" s="19" t="s">
        <v>4</v>
      </c>
      <c r="I35" s="2"/>
    </row>
    <row r="36" spans="1:9" x14ac:dyDescent="0.25">
      <c r="A36" s="2"/>
      <c r="B36" s="82" t="s">
        <v>62</v>
      </c>
      <c r="C36" s="83"/>
      <c r="D36" s="83"/>
      <c r="E36" s="83"/>
      <c r="F36" s="84"/>
      <c r="G36" s="21">
        <f>G22+G24+G26+G33+G35</f>
        <v>58217666.674297325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0:D20"/>
    <mergeCell ref="B35:D35"/>
    <mergeCell ref="B21:D21"/>
    <mergeCell ref="B10:D10"/>
    <mergeCell ref="B22:D22"/>
    <mergeCell ref="B26:D26"/>
    <mergeCell ref="B29:D29"/>
    <mergeCell ref="B31:D31"/>
    <mergeCell ref="B32:D32"/>
    <mergeCell ref="B34:H34"/>
    <mergeCell ref="B27:H27"/>
    <mergeCell ref="B25:H25"/>
    <mergeCell ref="B28:D28"/>
    <mergeCell ref="B8:H8"/>
    <mergeCell ref="B11:D11"/>
    <mergeCell ref="B33:D33"/>
    <mergeCell ref="B30:D30"/>
    <mergeCell ref="B36:F36"/>
    <mergeCell ref="B19:D19"/>
    <mergeCell ref="B13:D13"/>
    <mergeCell ref="B14:D14"/>
    <mergeCell ref="B16:D16"/>
    <mergeCell ref="B17:D17"/>
    <mergeCell ref="B15:D15"/>
    <mergeCell ref="B23:H23"/>
    <mergeCell ref="B24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3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56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79" t="s">
        <v>106</v>
      </c>
      <c r="C9" s="80"/>
      <c r="D9" s="81"/>
      <c r="E9" s="8">
        <f>'Fane 2.1. Økonomisk ramme 2018'!G22</f>
        <v>86480927.387880012</v>
      </c>
      <c r="F9" s="9" t="s">
        <v>4</v>
      </c>
      <c r="G9" s="10"/>
      <c r="H9" s="11"/>
      <c r="I9" s="2"/>
    </row>
    <row r="10" spans="1:9" x14ac:dyDescent="0.25">
      <c r="A10" s="2"/>
      <c r="B10" s="73" t="s">
        <v>46</v>
      </c>
      <c r="C10" s="90"/>
      <c r="D10" s="91"/>
      <c r="E10" s="12">
        <f>(SUM('Fane 2.1. Økonomisk ramme 2018'!E10:E11,'Fane 2.1. Økonomisk ramme 2018'!E15))*(1+'Fane 2.1. Økonomisk ramme 2018'!E18/100)</f>
        <v>41724466.256161608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74"/>
      <c r="D11" s="75"/>
      <c r="E11" s="12">
        <f>$E$9*'Fane 2.1. Økonomisk ramme 2018'!E18/100</f>
        <v>1513416.2292879003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74"/>
      <c r="D12" s="75"/>
      <c r="E12" s="12">
        <f>($E$9-$E$10)*(1+'Fane 2.1. Økonomisk ramme 2018'!E18/100)*'Fane 5. Individuelt eff.krav'!$G$11/100</f>
        <v>883000.71867655858</v>
      </c>
      <c r="F12" s="9" t="s">
        <v>4</v>
      </c>
      <c r="G12" s="15"/>
      <c r="H12" s="14"/>
      <c r="I12" s="2"/>
    </row>
    <row r="13" spans="1:9" x14ac:dyDescent="0.25">
      <c r="A13" s="2"/>
      <c r="B13" s="38" t="s">
        <v>16</v>
      </c>
      <c r="C13" s="39"/>
      <c r="D13" s="40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867325.58878593333</v>
      </c>
      <c r="F13" s="9" t="s">
        <v>4</v>
      </c>
      <c r="G13" s="16"/>
      <c r="H13" s="17"/>
      <c r="I13" s="2"/>
    </row>
    <row r="14" spans="1:9" x14ac:dyDescent="0.25">
      <c r="A14" s="2"/>
      <c r="B14" s="87" t="s">
        <v>173</v>
      </c>
      <c r="C14" s="88"/>
      <c r="D14" s="89"/>
      <c r="E14" s="18">
        <f>$E$9+$E$11-$E$12-$E$13</f>
        <v>86244017.309705436</v>
      </c>
      <c r="F14" s="19" t="s">
        <v>4</v>
      </c>
      <c r="G14" s="18">
        <f>E14</f>
        <v>86244017.309705436</v>
      </c>
      <c r="H14" s="19" t="s">
        <v>4</v>
      </c>
      <c r="I14" s="2"/>
    </row>
    <row r="15" spans="1:9" x14ac:dyDescent="0.25">
      <c r="A15" s="2"/>
      <c r="B15" s="82" t="s">
        <v>188</v>
      </c>
      <c r="C15" s="83"/>
      <c r="D15" s="83"/>
      <c r="E15" s="83"/>
      <c r="F15" s="83"/>
      <c r="G15" s="83"/>
      <c r="H15" s="84"/>
      <c r="I15" s="2"/>
    </row>
    <row r="16" spans="1:9" x14ac:dyDescent="0.25">
      <c r="A16" s="2"/>
      <c r="B16" s="76" t="s">
        <v>189</v>
      </c>
      <c r="C16" s="77"/>
      <c r="D16" s="78"/>
      <c r="E16" s="18">
        <f>'Fane 2.1. Økonomisk ramme 2018'!G24</f>
        <v>989559</v>
      </c>
      <c r="F16" s="19" t="s">
        <v>4</v>
      </c>
      <c r="G16" s="18">
        <f>E16</f>
        <v>989559</v>
      </c>
      <c r="H16" s="19" t="s">
        <v>4</v>
      </c>
      <c r="I16" s="2"/>
    </row>
    <row r="17" spans="1:9" x14ac:dyDescent="0.25">
      <c r="A17" s="2"/>
      <c r="B17" s="82" t="s">
        <v>17</v>
      </c>
      <c r="C17" s="83"/>
      <c r="D17" s="83"/>
      <c r="E17" s="83"/>
      <c r="F17" s="83"/>
      <c r="G17" s="83"/>
      <c r="H17" s="84"/>
      <c r="I17" s="2"/>
    </row>
    <row r="18" spans="1:9" ht="15" customHeight="1" x14ac:dyDescent="0.25">
      <c r="A18" s="2"/>
      <c r="B18" s="76" t="s">
        <v>55</v>
      </c>
      <c r="C18" s="77"/>
      <c r="D18" s="78"/>
      <c r="E18" s="18">
        <f>IF('Fane 7. Hist. over el. underdæk'!$G$12&gt;1,'Fane 7. Hist. over el. underdæk'!$G$13,0)</f>
        <v>-19820488.879629627</v>
      </c>
      <c r="F18" s="19" t="s">
        <v>4</v>
      </c>
      <c r="G18" s="18">
        <f>E18</f>
        <v>-19820488.879629627</v>
      </c>
      <c r="H18" s="19" t="s">
        <v>4</v>
      </c>
      <c r="I18" s="2"/>
    </row>
    <row r="19" spans="1:9" x14ac:dyDescent="0.25">
      <c r="A19" s="2"/>
      <c r="B19" s="82" t="s">
        <v>107</v>
      </c>
      <c r="C19" s="83"/>
      <c r="D19" s="83"/>
      <c r="E19" s="83"/>
      <c r="F19" s="84"/>
      <c r="G19" s="21">
        <f>G14+G16+G18</f>
        <v>67413087.430075809</v>
      </c>
      <c r="H19" s="22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</sheetData>
  <sheetProtection password="DFE9" sheet="1" objects="1" scenarios="1"/>
  <mergeCells count="12">
    <mergeCell ref="B19:F19"/>
    <mergeCell ref="B3:H4"/>
    <mergeCell ref="B8:H8"/>
    <mergeCell ref="B9:D9"/>
    <mergeCell ref="B10:D10"/>
    <mergeCell ref="B11:D11"/>
    <mergeCell ref="B12:D12"/>
    <mergeCell ref="B14:D14"/>
    <mergeCell ref="B17:H17"/>
    <mergeCell ref="B18:D18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139</v>
      </c>
      <c r="C3" s="95"/>
      <c r="D3" s="95"/>
      <c r="E3" s="95"/>
      <c r="F3" s="95"/>
      <c r="G3" s="95"/>
      <c r="H3" s="95"/>
      <c r="I3" s="2"/>
    </row>
    <row r="4" spans="1:9" ht="29.2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141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86" t="s">
        <v>110</v>
      </c>
      <c r="C9" s="74"/>
      <c r="D9" s="74"/>
      <c r="E9" s="74"/>
      <c r="F9" s="75"/>
      <c r="G9" s="12">
        <v>19326108.280067224</v>
      </c>
      <c r="H9" s="23" t="s">
        <v>4</v>
      </c>
      <c r="I9" s="2"/>
    </row>
    <row r="10" spans="1:9" x14ac:dyDescent="0.25">
      <c r="A10" s="2"/>
      <c r="B10" s="86" t="s">
        <v>111</v>
      </c>
      <c r="C10" s="74"/>
      <c r="D10" s="74"/>
      <c r="E10" s="74"/>
      <c r="F10" s="75"/>
      <c r="G10" s="12">
        <v>27092121.067084476</v>
      </c>
      <c r="H10" s="23" t="s">
        <v>4</v>
      </c>
      <c r="I10" s="2"/>
    </row>
    <row r="11" spans="1:9" x14ac:dyDescent="0.25">
      <c r="A11" s="2"/>
      <c r="B11" s="86" t="s">
        <v>138</v>
      </c>
      <c r="C11" s="74"/>
      <c r="D11" s="74"/>
      <c r="E11" s="74"/>
      <c r="F11" s="75"/>
      <c r="G11" s="12">
        <v>50190559.643277563</v>
      </c>
      <c r="H11" s="23" t="s">
        <v>4</v>
      </c>
      <c r="I11" s="2"/>
    </row>
    <row r="12" spans="1:9" ht="17.25" customHeight="1" x14ac:dyDescent="0.25">
      <c r="A12" s="2"/>
      <c r="B12" s="92" t="s">
        <v>143</v>
      </c>
      <c r="C12" s="93"/>
      <c r="D12" s="93"/>
      <c r="E12" s="93"/>
      <c r="F12" s="94"/>
      <c r="G12" s="21">
        <f>SUM(G9:G11)</f>
        <v>96608788.990429252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113</v>
      </c>
      <c r="C8" s="83"/>
      <c r="D8" s="83"/>
      <c r="E8" s="83"/>
      <c r="F8" s="83"/>
      <c r="G8" s="83"/>
      <c r="H8" s="84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86" t="s">
        <v>158</v>
      </c>
      <c r="C10" s="74"/>
      <c r="D10" s="74"/>
      <c r="E10" s="104">
        <v>117006.6786</v>
      </c>
      <c r="F10" s="23" t="s">
        <v>4</v>
      </c>
      <c r="G10" s="12">
        <v>94062</v>
      </c>
      <c r="H10" s="23" t="s">
        <v>4</v>
      </c>
      <c r="I10" s="2"/>
    </row>
    <row r="11" spans="1:9" x14ac:dyDescent="0.25">
      <c r="A11" s="2"/>
      <c r="B11" s="86" t="s">
        <v>159</v>
      </c>
      <c r="C11" s="74"/>
      <c r="D11" s="74"/>
      <c r="E11" s="104">
        <v>74384.261599999998</v>
      </c>
      <c r="F11" s="23" t="s">
        <v>4</v>
      </c>
      <c r="G11" s="12">
        <v>70652.789999999994</v>
      </c>
      <c r="H11" s="23" t="s">
        <v>4</v>
      </c>
      <c r="I11" s="2"/>
    </row>
    <row r="12" spans="1:9" x14ac:dyDescent="0.25">
      <c r="A12" s="2"/>
      <c r="B12" s="86" t="s">
        <v>160</v>
      </c>
      <c r="C12" s="74"/>
      <c r="D12" s="74"/>
      <c r="E12" s="104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86" t="s">
        <v>161</v>
      </c>
      <c r="C13" s="74"/>
      <c r="D13" s="74"/>
      <c r="E13" s="104">
        <v>32398.416399999998</v>
      </c>
      <c r="F13" s="23" t="s">
        <v>4</v>
      </c>
      <c r="G13" s="12">
        <v>99096.81</v>
      </c>
      <c r="H13" s="23" t="s">
        <v>4</v>
      </c>
      <c r="I13" s="2"/>
    </row>
    <row r="14" spans="1:9" x14ac:dyDescent="0.25">
      <c r="A14" s="2"/>
      <c r="B14" s="86" t="s">
        <v>162</v>
      </c>
      <c r="C14" s="74"/>
      <c r="D14" s="74"/>
      <c r="E14" s="104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6" t="s">
        <v>163</v>
      </c>
      <c r="C15" s="74"/>
      <c r="D15" s="74"/>
      <c r="E15" s="104">
        <v>0</v>
      </c>
      <c r="F15" s="23" t="s">
        <v>4</v>
      </c>
      <c r="G15" s="12">
        <v>0</v>
      </c>
      <c r="H15" s="23" t="s">
        <v>4</v>
      </c>
      <c r="I15" s="2"/>
    </row>
    <row r="16" spans="1:9" x14ac:dyDescent="0.25">
      <c r="A16" s="2"/>
      <c r="B16" s="86" t="s">
        <v>164</v>
      </c>
      <c r="C16" s="74"/>
      <c r="D16" s="74"/>
      <c r="E16" s="104">
        <v>43720438.601999998</v>
      </c>
      <c r="F16" s="23" t="s">
        <v>4</v>
      </c>
      <c r="G16" s="12">
        <v>39844397</v>
      </c>
      <c r="H16" s="23" t="s">
        <v>4</v>
      </c>
      <c r="I16" s="2"/>
    </row>
    <row r="17" spans="1:9" x14ac:dyDescent="0.25">
      <c r="A17" s="2"/>
      <c r="B17" s="86" t="s">
        <v>165</v>
      </c>
      <c r="C17" s="74"/>
      <c r="D17" s="74"/>
      <c r="E17" s="104">
        <v>0</v>
      </c>
      <c r="F17" s="23" t="s">
        <v>4</v>
      </c>
      <c r="G17" s="12">
        <v>0</v>
      </c>
      <c r="H17" s="23" t="s">
        <v>4</v>
      </c>
      <c r="I17" s="2"/>
    </row>
    <row r="18" spans="1:9" ht="28.5" customHeight="1" x14ac:dyDescent="0.25">
      <c r="A18" s="2"/>
      <c r="B18" s="105" t="s">
        <v>166</v>
      </c>
      <c r="C18" s="105"/>
      <c r="D18" s="105"/>
      <c r="E18" s="104">
        <v>5616903</v>
      </c>
      <c r="F18" s="23" t="s">
        <v>4</v>
      </c>
      <c r="G18" s="12">
        <v>427160</v>
      </c>
      <c r="H18" s="23" t="s">
        <v>4</v>
      </c>
      <c r="I18" s="2"/>
    </row>
    <row r="19" spans="1:9" x14ac:dyDescent="0.25">
      <c r="A19" s="2"/>
      <c r="B19" s="82" t="s">
        <v>134</v>
      </c>
      <c r="C19" s="83"/>
      <c r="D19" s="83"/>
      <c r="E19" s="83"/>
      <c r="F19" s="84"/>
      <c r="G19" s="21">
        <f>SUM(G10:G18)-SUM(E10:E18)</f>
        <v>-9025762.3585999981</v>
      </c>
      <c r="H19" s="22" t="s">
        <v>4</v>
      </c>
      <c r="I19" s="2"/>
    </row>
    <row r="20" spans="1:9" x14ac:dyDescent="0.25">
      <c r="A20" s="2"/>
      <c r="B20" s="82" t="s">
        <v>135</v>
      </c>
      <c r="C20" s="83"/>
      <c r="D20" s="83"/>
      <c r="E20" s="83"/>
      <c r="F20" s="84"/>
      <c r="G20" s="21">
        <f>G19*(1+'Fane 2.1. Økonomisk ramme 2018'!E18/100)</f>
        <v>-9183713.1998754982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15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86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46418229.347151689</v>
      </c>
      <c r="H9" s="23" t="s">
        <v>4</v>
      </c>
      <c r="I9" s="2"/>
    </row>
    <row r="10" spans="1:9" x14ac:dyDescent="0.25">
      <c r="A10" s="2"/>
      <c r="B10" s="38" t="s">
        <v>182</v>
      </c>
      <c r="C10" s="39"/>
      <c r="D10" s="39"/>
      <c r="E10" s="39"/>
      <c r="F10" s="40"/>
      <c r="G10" s="12">
        <v>-691172.10760498513</v>
      </c>
      <c r="H10" s="23" t="s">
        <v>4</v>
      </c>
      <c r="I10" s="2"/>
    </row>
    <row r="11" spans="1:9" x14ac:dyDescent="0.25">
      <c r="A11" s="2"/>
      <c r="B11" s="86" t="s">
        <v>37</v>
      </c>
      <c r="C11" s="74"/>
      <c r="D11" s="74"/>
      <c r="E11" s="74"/>
      <c r="F11" s="75"/>
      <c r="G11" s="26">
        <v>1.9389691503430457</v>
      </c>
      <c r="H11" s="23" t="s">
        <v>38</v>
      </c>
      <c r="I11" s="2"/>
    </row>
    <row r="12" spans="1:9" x14ac:dyDescent="0.25">
      <c r="A12" s="2"/>
      <c r="B12" s="82" t="s">
        <v>15</v>
      </c>
      <c r="C12" s="83"/>
      <c r="D12" s="83"/>
      <c r="E12" s="83"/>
      <c r="F12" s="84"/>
      <c r="G12" s="21">
        <f>($G$9+G10)*(1+'Fane 2.1. Økonomisk ramme 2018'!E18/100)*($G$11/100)</f>
        <v>902149.62006612099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53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96" t="s">
        <v>47</v>
      </c>
      <c r="C9" s="97"/>
      <c r="D9" s="97"/>
      <c r="E9" s="97"/>
      <c r="F9" s="98"/>
      <c r="G9" s="12">
        <f>'Fane 3. Korrigeret grundlag'!G9+(SUM('Fane 2.1. Økonomisk ramme 2018'!E13,'Fane 2.1. Økonomisk ramme 2018'!E16))</f>
        <v>19326108.280067224</v>
      </c>
      <c r="H9" s="23" t="s">
        <v>4</v>
      </c>
      <c r="I9" s="2"/>
    </row>
    <row r="10" spans="1:9" x14ac:dyDescent="0.25">
      <c r="A10" s="2"/>
      <c r="B10" s="42" t="s">
        <v>181</v>
      </c>
      <c r="C10" s="43"/>
      <c r="D10" s="43"/>
      <c r="E10" s="43"/>
      <c r="F10" s="44"/>
      <c r="G10" s="12">
        <v>-394592.97952134453</v>
      </c>
      <c r="H10" s="23" t="s">
        <v>4</v>
      </c>
      <c r="I10" s="2"/>
    </row>
    <row r="11" spans="1:9" x14ac:dyDescent="0.25">
      <c r="A11" s="2"/>
      <c r="B11" s="86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7" t="s">
        <v>39</v>
      </c>
      <c r="C12" s="88"/>
      <c r="D12" s="88"/>
      <c r="E12" s="88"/>
      <c r="F12" s="89"/>
      <c r="G12" s="18">
        <f>($G$9+$G$10)*(1+'Fane 2.1. Økonomisk ramme 2018'!E18/100)*$G$11/100</f>
        <v>385256.33636610868</v>
      </c>
      <c r="H12" s="28" t="s">
        <v>4</v>
      </c>
      <c r="I12" s="2"/>
    </row>
    <row r="13" spans="1:9" x14ac:dyDescent="0.25">
      <c r="A13" s="2"/>
      <c r="B13" s="86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27092121.067084476</v>
      </c>
      <c r="H13" s="23" t="s">
        <v>4</v>
      </c>
      <c r="I13" s="2"/>
    </row>
    <row r="14" spans="1:9" x14ac:dyDescent="0.25">
      <c r="A14" s="2"/>
      <c r="B14" s="38" t="s">
        <v>183</v>
      </c>
      <c r="C14" s="39"/>
      <c r="D14" s="39"/>
      <c r="E14" s="39"/>
      <c r="F14" s="40"/>
      <c r="G14" s="12">
        <v>-250346.30129762978</v>
      </c>
      <c r="H14" s="23" t="s">
        <v>4</v>
      </c>
      <c r="I14" s="2"/>
    </row>
    <row r="15" spans="1:9" x14ac:dyDescent="0.25">
      <c r="A15" s="2"/>
      <c r="B15" s="86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7" t="s">
        <v>40</v>
      </c>
      <c r="C16" s="88"/>
      <c r="D16" s="88"/>
      <c r="E16" s="88"/>
      <c r="F16" s="89"/>
      <c r="G16" s="18">
        <f>($G$13+$G$14)*(1+'Fane 2.1. Økonomisk ramme 2018'!E18/100)*$G$15/100</f>
        <v>483413.65308812971</v>
      </c>
      <c r="H16" s="28" t="s">
        <v>4</v>
      </c>
      <c r="I16" s="2"/>
    </row>
    <row r="17" spans="1:9" x14ac:dyDescent="0.25">
      <c r="A17" s="2"/>
      <c r="B17" s="82" t="s">
        <v>52</v>
      </c>
      <c r="C17" s="83"/>
      <c r="D17" s="83"/>
      <c r="E17" s="83"/>
      <c r="F17" s="84"/>
      <c r="G17" s="21">
        <f>G12+G16</f>
        <v>868669.98945423844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2" t="s">
        <v>54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86" t="s">
        <v>42</v>
      </c>
      <c r="C9" s="74"/>
      <c r="D9" s="74"/>
      <c r="E9" s="74"/>
      <c r="F9" s="75"/>
      <c r="G9" s="12">
        <v>-197024000</v>
      </c>
      <c r="H9" s="23" t="s">
        <v>4</v>
      </c>
      <c r="I9" s="2"/>
    </row>
    <row r="10" spans="1:9" x14ac:dyDescent="0.25">
      <c r="A10" s="2"/>
      <c r="B10" s="86" t="s">
        <v>120</v>
      </c>
      <c r="C10" s="74"/>
      <c r="D10" s="74"/>
      <c r="E10" s="74"/>
      <c r="F10" s="75"/>
      <c r="G10" s="12">
        <v>-157383022.24074075</v>
      </c>
      <c r="H10" s="23" t="s">
        <v>4</v>
      </c>
      <c r="I10" s="2"/>
    </row>
    <row r="11" spans="1:9" x14ac:dyDescent="0.25">
      <c r="A11" s="2"/>
      <c r="B11" s="99" t="s">
        <v>45</v>
      </c>
      <c r="C11" s="100"/>
      <c r="D11" s="100"/>
      <c r="E11" s="100"/>
      <c r="F11" s="101"/>
      <c r="G11" s="36">
        <f>G9-G10</f>
        <v>-39640977.759259254</v>
      </c>
      <c r="H11" s="29" t="s">
        <v>4</v>
      </c>
      <c r="I11" s="2"/>
    </row>
    <row r="12" spans="1:9" x14ac:dyDescent="0.25">
      <c r="A12" s="2"/>
      <c r="B12" s="86" t="s">
        <v>43</v>
      </c>
      <c r="C12" s="74"/>
      <c r="D12" s="74"/>
      <c r="E12" s="74"/>
      <c r="F12" s="75"/>
      <c r="G12" s="12">
        <v>2</v>
      </c>
      <c r="H12" s="23" t="s">
        <v>125</v>
      </c>
      <c r="I12" s="2"/>
    </row>
    <row r="13" spans="1:9" x14ac:dyDescent="0.25">
      <c r="A13" s="2"/>
      <c r="B13" s="82" t="s">
        <v>41</v>
      </c>
      <c r="C13" s="83"/>
      <c r="D13" s="83"/>
      <c r="E13" s="83"/>
      <c r="F13" s="84"/>
      <c r="G13" s="21">
        <f>IF(G12 = 0,0,G11/G12)</f>
        <v>-19820488.879629627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2" t="s">
        <v>75</v>
      </c>
      <c r="C8" s="83"/>
      <c r="D8" s="83"/>
      <c r="E8" s="83"/>
      <c r="F8" s="83"/>
      <c r="G8" s="84"/>
      <c r="H8" s="2"/>
    </row>
    <row r="9" spans="1:8" ht="39" customHeight="1" x14ac:dyDescent="0.25">
      <c r="A9" s="2"/>
      <c r="B9" s="45" t="s">
        <v>0</v>
      </c>
      <c r="C9" s="19" t="s">
        <v>1</v>
      </c>
      <c r="D9" s="45" t="s">
        <v>2</v>
      </c>
      <c r="E9" s="45" t="s">
        <v>44</v>
      </c>
      <c r="F9" s="102" t="s">
        <v>3</v>
      </c>
      <c r="G9" s="102"/>
      <c r="H9" s="2"/>
    </row>
    <row r="10" spans="1:8" ht="26.25" x14ac:dyDescent="0.25">
      <c r="A10" s="2"/>
      <c r="B10" s="106" t="s">
        <v>146</v>
      </c>
      <c r="C10" s="30">
        <v>2016</v>
      </c>
      <c r="D10" s="30">
        <v>50</v>
      </c>
      <c r="E10" s="12">
        <v>713068.1</v>
      </c>
      <c r="F10" s="12">
        <f>E10/D10</f>
        <v>14261.361999999999</v>
      </c>
      <c r="G10" s="23" t="s">
        <v>4</v>
      </c>
      <c r="H10" s="2"/>
    </row>
    <row r="11" spans="1:8" ht="26.25" x14ac:dyDescent="0.25">
      <c r="A11" s="2"/>
      <c r="B11" s="106" t="s">
        <v>147</v>
      </c>
      <c r="C11" s="30">
        <v>2016</v>
      </c>
      <c r="D11" s="30">
        <v>50</v>
      </c>
      <c r="E11" s="12">
        <v>1806284.46</v>
      </c>
      <c r="F11" s="12">
        <f t="shared" ref="F11:F184" si="0">E11/D11</f>
        <v>36125.689200000001</v>
      </c>
      <c r="G11" s="23" t="s">
        <v>4</v>
      </c>
      <c r="H11" s="2"/>
    </row>
    <row r="12" spans="1:8" x14ac:dyDescent="0.25">
      <c r="A12" s="2"/>
      <c r="B12" s="106" t="s">
        <v>148</v>
      </c>
      <c r="C12" s="30">
        <v>2016</v>
      </c>
      <c r="D12" s="30">
        <v>20</v>
      </c>
      <c r="E12" s="12">
        <v>13988112.789999999</v>
      </c>
      <c r="F12" s="12">
        <f t="shared" si="0"/>
        <v>699405.63949999993</v>
      </c>
      <c r="G12" s="23" t="s">
        <v>4</v>
      </c>
      <c r="H12" s="2"/>
    </row>
    <row r="13" spans="1:8" x14ac:dyDescent="0.25">
      <c r="A13" s="2"/>
      <c r="B13" s="106" t="s">
        <v>149</v>
      </c>
      <c r="C13" s="30">
        <v>2016</v>
      </c>
      <c r="D13" s="30">
        <v>5</v>
      </c>
      <c r="E13" s="12">
        <v>14875</v>
      </c>
      <c r="F13" s="12">
        <f t="shared" si="0"/>
        <v>2975</v>
      </c>
      <c r="G13" s="23" t="s">
        <v>4</v>
      </c>
      <c r="H13" s="2"/>
    </row>
    <row r="14" spans="1:8" x14ac:dyDescent="0.25">
      <c r="A14" s="2"/>
      <c r="B14" s="106" t="s">
        <v>149</v>
      </c>
      <c r="C14" s="30">
        <v>2016</v>
      </c>
      <c r="D14" s="30">
        <v>5</v>
      </c>
      <c r="E14" s="12">
        <v>56230.8</v>
      </c>
      <c r="F14" s="12">
        <f t="shared" si="0"/>
        <v>11246.16</v>
      </c>
      <c r="G14" s="23" t="s">
        <v>4</v>
      </c>
      <c r="H14" s="2"/>
    </row>
    <row r="15" spans="1:8" x14ac:dyDescent="0.25">
      <c r="A15" s="2"/>
      <c r="B15" s="106" t="s">
        <v>150</v>
      </c>
      <c r="C15" s="30">
        <v>2016</v>
      </c>
      <c r="D15" s="30">
        <v>75</v>
      </c>
      <c r="E15" s="12">
        <v>30218.15</v>
      </c>
      <c r="F15" s="12">
        <f t="shared" si="0"/>
        <v>402.9086666666667</v>
      </c>
      <c r="G15" s="23" t="s">
        <v>4</v>
      </c>
      <c r="H15" s="2"/>
    </row>
    <row r="16" spans="1:8" x14ac:dyDescent="0.25">
      <c r="A16" s="2"/>
      <c r="B16" s="106" t="s">
        <v>150</v>
      </c>
      <c r="C16" s="30">
        <v>2016</v>
      </c>
      <c r="D16" s="30">
        <v>75</v>
      </c>
      <c r="E16" s="12">
        <v>5500.95</v>
      </c>
      <c r="F16" s="12">
        <f t="shared" si="0"/>
        <v>73.346000000000004</v>
      </c>
      <c r="G16" s="23" t="s">
        <v>4</v>
      </c>
      <c r="H16" s="2"/>
    </row>
    <row r="17" spans="1:8" x14ac:dyDescent="0.25">
      <c r="A17" s="2"/>
      <c r="B17" s="106" t="s">
        <v>150</v>
      </c>
      <c r="C17" s="30">
        <v>2016</v>
      </c>
      <c r="D17" s="30">
        <v>75</v>
      </c>
      <c r="E17" s="12">
        <v>93565.25</v>
      </c>
      <c r="F17" s="12">
        <f t="shared" si="0"/>
        <v>1247.5366666666666</v>
      </c>
      <c r="G17" s="23" t="s">
        <v>4</v>
      </c>
      <c r="H17" s="2"/>
    </row>
    <row r="18" spans="1:8" x14ac:dyDescent="0.25">
      <c r="A18" s="2"/>
      <c r="B18" s="106" t="s">
        <v>150</v>
      </c>
      <c r="C18" s="30">
        <v>2016</v>
      </c>
      <c r="D18" s="30">
        <v>75</v>
      </c>
      <c r="E18" s="12">
        <v>17522.25</v>
      </c>
      <c r="F18" s="12">
        <f t="shared" si="0"/>
        <v>233.63</v>
      </c>
      <c r="G18" s="23" t="s">
        <v>4</v>
      </c>
      <c r="H18" s="2"/>
    </row>
    <row r="19" spans="1:8" x14ac:dyDescent="0.25">
      <c r="A19" s="2"/>
      <c r="B19" s="106" t="s">
        <v>150</v>
      </c>
      <c r="C19" s="30">
        <v>2016</v>
      </c>
      <c r="D19" s="30">
        <v>75</v>
      </c>
      <c r="E19" s="12">
        <v>18448.8</v>
      </c>
      <c r="F19" s="12">
        <f t="shared" si="0"/>
        <v>245.98399999999998</v>
      </c>
      <c r="G19" s="23" t="s">
        <v>4</v>
      </c>
      <c r="H19" s="2"/>
    </row>
    <row r="20" spans="1:8" x14ac:dyDescent="0.25">
      <c r="A20" s="2"/>
      <c r="B20" s="106" t="s">
        <v>150</v>
      </c>
      <c r="C20" s="30">
        <v>2016</v>
      </c>
      <c r="D20" s="30">
        <v>75</v>
      </c>
      <c r="E20" s="12">
        <v>7322.5</v>
      </c>
      <c r="F20" s="12">
        <f t="shared" si="0"/>
        <v>97.63333333333334</v>
      </c>
      <c r="G20" s="23" t="s">
        <v>4</v>
      </c>
      <c r="H20" s="2"/>
    </row>
    <row r="21" spans="1:8" x14ac:dyDescent="0.25">
      <c r="A21" s="2"/>
      <c r="B21" s="106" t="s">
        <v>150</v>
      </c>
      <c r="C21" s="30">
        <v>2016</v>
      </c>
      <c r="D21" s="30">
        <v>75</v>
      </c>
      <c r="E21" s="12">
        <v>9716.5</v>
      </c>
      <c r="F21" s="12">
        <f t="shared" si="0"/>
        <v>129.55333333333334</v>
      </c>
      <c r="G21" s="23" t="s">
        <v>4</v>
      </c>
      <c r="H21" s="2"/>
    </row>
    <row r="22" spans="1:8" x14ac:dyDescent="0.25">
      <c r="A22" s="2"/>
      <c r="B22" s="106" t="s">
        <v>151</v>
      </c>
      <c r="C22" s="30">
        <v>2016</v>
      </c>
      <c r="D22" s="30">
        <v>75</v>
      </c>
      <c r="E22" s="12">
        <v>453875.1</v>
      </c>
      <c r="F22" s="12">
        <f t="shared" si="0"/>
        <v>6051.6679999999997</v>
      </c>
      <c r="G22" s="23" t="s">
        <v>4</v>
      </c>
      <c r="H22" s="2"/>
    </row>
    <row r="23" spans="1:8" x14ac:dyDescent="0.25">
      <c r="A23" s="2"/>
      <c r="B23" s="106" t="s">
        <v>150</v>
      </c>
      <c r="C23" s="30">
        <v>2016</v>
      </c>
      <c r="D23" s="30">
        <v>75</v>
      </c>
      <c r="E23" s="12">
        <v>519515.65</v>
      </c>
      <c r="F23" s="12">
        <f t="shared" si="0"/>
        <v>6926.8753333333334</v>
      </c>
      <c r="G23" s="23" t="s">
        <v>4</v>
      </c>
      <c r="H23" s="2"/>
    </row>
    <row r="24" spans="1:8" x14ac:dyDescent="0.25">
      <c r="A24" s="2"/>
      <c r="B24" s="106" t="s">
        <v>149</v>
      </c>
      <c r="C24" s="30">
        <v>2016</v>
      </c>
      <c r="D24" s="30">
        <v>5</v>
      </c>
      <c r="E24" s="12">
        <v>25574</v>
      </c>
      <c r="F24" s="12">
        <f t="shared" si="0"/>
        <v>5114.8</v>
      </c>
      <c r="G24" s="23" t="s">
        <v>4</v>
      </c>
      <c r="H24" s="2"/>
    </row>
    <row r="25" spans="1:8" x14ac:dyDescent="0.25">
      <c r="A25" s="2"/>
      <c r="B25" s="106" t="s">
        <v>149</v>
      </c>
      <c r="C25" s="30">
        <v>2016</v>
      </c>
      <c r="D25" s="30">
        <v>5</v>
      </c>
      <c r="E25" s="12">
        <v>5337</v>
      </c>
      <c r="F25" s="12">
        <f t="shared" si="0"/>
        <v>1067.4000000000001</v>
      </c>
      <c r="G25" s="23" t="s">
        <v>4</v>
      </c>
      <c r="H25" s="2"/>
    </row>
    <row r="26" spans="1:8" x14ac:dyDescent="0.25">
      <c r="A26" s="2"/>
      <c r="B26" s="106" t="s">
        <v>150</v>
      </c>
      <c r="C26" s="30">
        <v>2016</v>
      </c>
      <c r="D26" s="30">
        <v>75</v>
      </c>
      <c r="E26" s="12">
        <v>783169.14</v>
      </c>
      <c r="F26" s="12">
        <f t="shared" si="0"/>
        <v>10442.2552</v>
      </c>
      <c r="G26" s="23" t="s">
        <v>4</v>
      </c>
      <c r="H26" s="2"/>
    </row>
    <row r="27" spans="1:8" ht="26.25" x14ac:dyDescent="0.25">
      <c r="A27" s="2"/>
      <c r="B27" s="106" t="s">
        <v>152</v>
      </c>
      <c r="C27" s="30">
        <v>2016</v>
      </c>
      <c r="D27" s="30">
        <v>50</v>
      </c>
      <c r="E27" s="12">
        <v>34904.6</v>
      </c>
      <c r="F27" s="12">
        <f t="shared" si="0"/>
        <v>698.09199999999998</v>
      </c>
      <c r="G27" s="23" t="s">
        <v>4</v>
      </c>
      <c r="H27" s="2"/>
    </row>
    <row r="28" spans="1:8" x14ac:dyDescent="0.25">
      <c r="A28" s="2"/>
      <c r="B28" s="106" t="s">
        <v>150</v>
      </c>
      <c r="C28" s="30">
        <v>2016</v>
      </c>
      <c r="D28" s="30">
        <v>75</v>
      </c>
      <c r="E28" s="12">
        <v>105176</v>
      </c>
      <c r="F28" s="12">
        <f t="shared" si="0"/>
        <v>1402.3466666666666</v>
      </c>
      <c r="G28" s="23" t="s">
        <v>4</v>
      </c>
      <c r="H28" s="2"/>
    </row>
    <row r="29" spans="1:8" x14ac:dyDescent="0.25">
      <c r="A29" s="2"/>
      <c r="B29" s="106" t="s">
        <v>149</v>
      </c>
      <c r="C29" s="30">
        <v>2016</v>
      </c>
      <c r="D29" s="30">
        <v>5</v>
      </c>
      <c r="E29" s="12">
        <v>55057</v>
      </c>
      <c r="F29" s="12">
        <f t="shared" si="0"/>
        <v>11011.4</v>
      </c>
      <c r="G29" s="23" t="s">
        <v>4</v>
      </c>
      <c r="H29" s="2"/>
    </row>
    <row r="30" spans="1:8" x14ac:dyDescent="0.25">
      <c r="A30" s="2"/>
      <c r="B30" s="106" t="s">
        <v>149</v>
      </c>
      <c r="C30" s="30">
        <v>2016</v>
      </c>
      <c r="D30" s="30">
        <v>5</v>
      </c>
      <c r="E30" s="12">
        <v>6339.5</v>
      </c>
      <c r="F30" s="12">
        <f t="shared" si="0"/>
        <v>1267.9000000000001</v>
      </c>
      <c r="G30" s="23" t="s">
        <v>4</v>
      </c>
      <c r="H30" s="2"/>
    </row>
    <row r="31" spans="1:8" x14ac:dyDescent="0.25">
      <c r="A31" s="2"/>
      <c r="B31" s="106" t="s">
        <v>149</v>
      </c>
      <c r="C31" s="30">
        <v>2016</v>
      </c>
      <c r="D31" s="30">
        <v>5</v>
      </c>
      <c r="E31" s="12">
        <v>8077.75</v>
      </c>
      <c r="F31" s="12">
        <f t="shared" si="0"/>
        <v>1615.55</v>
      </c>
      <c r="G31" s="23" t="s">
        <v>4</v>
      </c>
      <c r="H31" s="2"/>
    </row>
    <row r="32" spans="1:8" x14ac:dyDescent="0.25">
      <c r="A32" s="2"/>
      <c r="B32" s="106" t="s">
        <v>149</v>
      </c>
      <c r="C32" s="30">
        <v>2016</v>
      </c>
      <c r="D32" s="30">
        <v>5</v>
      </c>
      <c r="E32" s="12">
        <v>30470.5</v>
      </c>
      <c r="F32" s="12">
        <f t="shared" si="0"/>
        <v>6094.1</v>
      </c>
      <c r="G32" s="23" t="s">
        <v>4</v>
      </c>
      <c r="H32" s="2"/>
    </row>
    <row r="33" spans="1:8" x14ac:dyDescent="0.25">
      <c r="A33" s="2"/>
      <c r="B33" s="106" t="s">
        <v>149</v>
      </c>
      <c r="C33" s="30">
        <v>2016</v>
      </c>
      <c r="D33" s="30">
        <v>5</v>
      </c>
      <c r="E33" s="12">
        <v>11043</v>
      </c>
      <c r="F33" s="12">
        <f t="shared" si="0"/>
        <v>2208.6</v>
      </c>
      <c r="G33" s="23" t="s">
        <v>4</v>
      </c>
      <c r="H33" s="2"/>
    </row>
    <row r="34" spans="1:8" x14ac:dyDescent="0.25">
      <c r="A34" s="2"/>
      <c r="B34" s="106" t="s">
        <v>150</v>
      </c>
      <c r="C34" s="30">
        <v>2016</v>
      </c>
      <c r="D34" s="30">
        <v>75</v>
      </c>
      <c r="E34" s="12">
        <v>497682.85</v>
      </c>
      <c r="F34" s="12">
        <f t="shared" si="0"/>
        <v>6635.7713333333331</v>
      </c>
      <c r="G34" s="23" t="s">
        <v>4</v>
      </c>
      <c r="H34" s="2"/>
    </row>
    <row r="35" spans="1:8" x14ac:dyDescent="0.25">
      <c r="A35" s="2"/>
      <c r="B35" s="106" t="s">
        <v>149</v>
      </c>
      <c r="C35" s="30">
        <v>2016</v>
      </c>
      <c r="D35" s="30">
        <v>5</v>
      </c>
      <c r="E35" s="12">
        <v>29857</v>
      </c>
      <c r="F35" s="12">
        <f t="shared" si="0"/>
        <v>5971.4</v>
      </c>
      <c r="G35" s="23" t="s">
        <v>4</v>
      </c>
      <c r="H35" s="2"/>
    </row>
    <row r="36" spans="1:8" x14ac:dyDescent="0.25">
      <c r="A36" s="2"/>
      <c r="B36" s="106" t="s">
        <v>149</v>
      </c>
      <c r="C36" s="30">
        <v>2016</v>
      </c>
      <c r="D36" s="30">
        <v>5</v>
      </c>
      <c r="E36" s="12">
        <v>9114.5</v>
      </c>
      <c r="F36" s="12">
        <f t="shared" si="0"/>
        <v>1822.9</v>
      </c>
      <c r="G36" s="23" t="s">
        <v>4</v>
      </c>
      <c r="H36" s="2"/>
    </row>
    <row r="37" spans="1:8" x14ac:dyDescent="0.25">
      <c r="A37" s="2"/>
      <c r="B37" s="106" t="s">
        <v>149</v>
      </c>
      <c r="C37" s="30">
        <v>2016</v>
      </c>
      <c r="D37" s="30">
        <v>5</v>
      </c>
      <c r="E37" s="12">
        <v>2264</v>
      </c>
      <c r="F37" s="12">
        <f t="shared" si="0"/>
        <v>452.8</v>
      </c>
      <c r="G37" s="23" t="s">
        <v>4</v>
      </c>
      <c r="H37" s="2"/>
    </row>
    <row r="38" spans="1:8" x14ac:dyDescent="0.25">
      <c r="A38" s="2"/>
      <c r="B38" s="106" t="s">
        <v>150</v>
      </c>
      <c r="C38" s="30">
        <v>2016</v>
      </c>
      <c r="D38" s="30">
        <v>75</v>
      </c>
      <c r="E38" s="12">
        <v>95150.52</v>
      </c>
      <c r="F38" s="12">
        <f t="shared" si="0"/>
        <v>1268.6736000000001</v>
      </c>
      <c r="G38" s="23" t="s">
        <v>4</v>
      </c>
      <c r="H38" s="2"/>
    </row>
    <row r="39" spans="1:8" ht="26.25" x14ac:dyDescent="0.25">
      <c r="A39" s="2"/>
      <c r="B39" s="106" t="s">
        <v>152</v>
      </c>
      <c r="C39" s="30">
        <v>2016</v>
      </c>
      <c r="D39" s="30">
        <v>50</v>
      </c>
      <c r="E39" s="12">
        <v>249135.8</v>
      </c>
      <c r="F39" s="12">
        <f t="shared" si="0"/>
        <v>4982.7159999999994</v>
      </c>
      <c r="G39" s="23" t="s">
        <v>4</v>
      </c>
      <c r="H39" s="2"/>
    </row>
    <row r="40" spans="1:8" x14ac:dyDescent="0.25">
      <c r="A40" s="2"/>
      <c r="B40" s="106" t="s">
        <v>150</v>
      </c>
      <c r="C40" s="30">
        <v>2016</v>
      </c>
      <c r="D40" s="30">
        <v>75</v>
      </c>
      <c r="E40" s="12">
        <v>39182.36</v>
      </c>
      <c r="F40" s="12">
        <f t="shared" si="0"/>
        <v>522.43146666666667</v>
      </c>
      <c r="G40" s="23" t="s">
        <v>4</v>
      </c>
      <c r="H40" s="2"/>
    </row>
    <row r="41" spans="1:8" x14ac:dyDescent="0.25">
      <c r="A41" s="2"/>
      <c r="B41" s="106" t="s">
        <v>150</v>
      </c>
      <c r="C41" s="30">
        <v>2016</v>
      </c>
      <c r="D41" s="30">
        <v>75</v>
      </c>
      <c r="E41" s="12">
        <v>49530.68</v>
      </c>
      <c r="F41" s="12">
        <f t="shared" si="0"/>
        <v>660.40906666666672</v>
      </c>
      <c r="G41" s="23" t="s">
        <v>4</v>
      </c>
      <c r="H41" s="2"/>
    </row>
    <row r="42" spans="1:8" x14ac:dyDescent="0.25">
      <c r="A42" s="2"/>
      <c r="B42" s="106" t="s">
        <v>150</v>
      </c>
      <c r="C42" s="30">
        <v>2016</v>
      </c>
      <c r="D42" s="30">
        <v>75</v>
      </c>
      <c r="E42" s="12">
        <v>42117</v>
      </c>
      <c r="F42" s="12">
        <f t="shared" si="0"/>
        <v>561.55999999999995</v>
      </c>
      <c r="G42" s="23" t="s">
        <v>4</v>
      </c>
      <c r="H42" s="2"/>
    </row>
    <row r="43" spans="1:8" x14ac:dyDescent="0.25">
      <c r="A43" s="2"/>
      <c r="B43" s="106" t="s">
        <v>150</v>
      </c>
      <c r="C43" s="30">
        <v>2016</v>
      </c>
      <c r="D43" s="30">
        <v>75</v>
      </c>
      <c r="E43" s="12">
        <v>1677</v>
      </c>
      <c r="F43" s="12">
        <f t="shared" si="0"/>
        <v>22.36</v>
      </c>
      <c r="G43" s="23" t="s">
        <v>4</v>
      </c>
      <c r="H43" s="2"/>
    </row>
    <row r="44" spans="1:8" x14ac:dyDescent="0.25">
      <c r="A44" s="2"/>
      <c r="B44" s="106" t="s">
        <v>150</v>
      </c>
      <c r="C44" s="30">
        <v>2016</v>
      </c>
      <c r="D44" s="30">
        <v>75</v>
      </c>
      <c r="E44" s="12">
        <v>559</v>
      </c>
      <c r="F44" s="12">
        <f t="shared" si="0"/>
        <v>7.4533333333333331</v>
      </c>
      <c r="G44" s="23" t="s">
        <v>4</v>
      </c>
      <c r="H44" s="2"/>
    </row>
    <row r="45" spans="1:8" x14ac:dyDescent="0.25">
      <c r="A45" s="2"/>
      <c r="B45" s="106" t="s">
        <v>150</v>
      </c>
      <c r="C45" s="30">
        <v>2016</v>
      </c>
      <c r="D45" s="30">
        <v>75</v>
      </c>
      <c r="E45" s="12">
        <v>978.25</v>
      </c>
      <c r="F45" s="12">
        <f t="shared" si="0"/>
        <v>13.043333333333333</v>
      </c>
      <c r="G45" s="23" t="s">
        <v>4</v>
      </c>
      <c r="H45" s="2"/>
    </row>
    <row r="46" spans="1:8" x14ac:dyDescent="0.25">
      <c r="A46" s="2"/>
      <c r="B46" s="106" t="s">
        <v>150</v>
      </c>
      <c r="C46" s="30">
        <v>2016</v>
      </c>
      <c r="D46" s="30">
        <v>75</v>
      </c>
      <c r="E46" s="12">
        <v>3365.75</v>
      </c>
      <c r="F46" s="12">
        <f t="shared" si="0"/>
        <v>44.876666666666665</v>
      </c>
      <c r="G46" s="23" t="s">
        <v>4</v>
      </c>
      <c r="H46" s="2"/>
    </row>
    <row r="47" spans="1:8" x14ac:dyDescent="0.25">
      <c r="A47" s="2"/>
      <c r="B47" s="106" t="s">
        <v>150</v>
      </c>
      <c r="C47" s="30">
        <v>2016</v>
      </c>
      <c r="D47" s="30">
        <v>75</v>
      </c>
      <c r="E47" s="12">
        <v>58635.78</v>
      </c>
      <c r="F47" s="12">
        <f t="shared" si="0"/>
        <v>781.81039999999996</v>
      </c>
      <c r="G47" s="23" t="s">
        <v>4</v>
      </c>
      <c r="H47" s="2"/>
    </row>
    <row r="48" spans="1:8" x14ac:dyDescent="0.25">
      <c r="A48" s="2"/>
      <c r="B48" s="106" t="s">
        <v>150</v>
      </c>
      <c r="C48" s="30">
        <v>2016</v>
      </c>
      <c r="D48" s="30">
        <v>75</v>
      </c>
      <c r="E48" s="12">
        <v>110878.35</v>
      </c>
      <c r="F48" s="12">
        <f t="shared" si="0"/>
        <v>1478.3780000000002</v>
      </c>
      <c r="G48" s="23" t="s">
        <v>4</v>
      </c>
      <c r="H48" s="2"/>
    </row>
    <row r="49" spans="1:8" x14ac:dyDescent="0.25">
      <c r="A49" s="2"/>
      <c r="B49" s="106" t="s">
        <v>150</v>
      </c>
      <c r="C49" s="30">
        <v>2016</v>
      </c>
      <c r="D49" s="30">
        <v>75</v>
      </c>
      <c r="E49" s="12">
        <v>642382.18999999994</v>
      </c>
      <c r="F49" s="12">
        <f t="shared" si="0"/>
        <v>8565.0958666666666</v>
      </c>
      <c r="G49" s="23" t="s">
        <v>4</v>
      </c>
      <c r="H49" s="2"/>
    </row>
    <row r="50" spans="1:8" x14ac:dyDescent="0.25">
      <c r="A50" s="2"/>
      <c r="B50" s="106" t="s">
        <v>149</v>
      </c>
      <c r="C50" s="30">
        <v>2016</v>
      </c>
      <c r="D50" s="30">
        <v>5</v>
      </c>
      <c r="E50" s="12">
        <v>11758.75</v>
      </c>
      <c r="F50" s="12">
        <f t="shared" si="0"/>
        <v>2351.75</v>
      </c>
      <c r="G50" s="23" t="s">
        <v>4</v>
      </c>
      <c r="H50" s="2"/>
    </row>
    <row r="51" spans="1:8" x14ac:dyDescent="0.25">
      <c r="A51" s="2"/>
      <c r="B51" s="106" t="s">
        <v>149</v>
      </c>
      <c r="C51" s="30">
        <v>2016</v>
      </c>
      <c r="D51" s="30">
        <v>5</v>
      </c>
      <c r="E51" s="12">
        <v>10525</v>
      </c>
      <c r="F51" s="12">
        <f t="shared" si="0"/>
        <v>2105</v>
      </c>
      <c r="G51" s="23" t="s">
        <v>4</v>
      </c>
      <c r="H51" s="2"/>
    </row>
    <row r="52" spans="1:8" x14ac:dyDescent="0.25">
      <c r="A52" s="2"/>
      <c r="B52" s="106" t="s">
        <v>149</v>
      </c>
      <c r="C52" s="30">
        <v>2016</v>
      </c>
      <c r="D52" s="30">
        <v>5</v>
      </c>
      <c r="E52" s="12">
        <v>3272</v>
      </c>
      <c r="F52" s="12">
        <f t="shared" si="0"/>
        <v>654.4</v>
      </c>
      <c r="G52" s="23" t="s">
        <v>4</v>
      </c>
      <c r="H52" s="2"/>
    </row>
    <row r="53" spans="1:8" x14ac:dyDescent="0.25">
      <c r="A53" s="2"/>
      <c r="B53" s="106" t="s">
        <v>150</v>
      </c>
      <c r="C53" s="30">
        <v>2016</v>
      </c>
      <c r="D53" s="30">
        <v>75</v>
      </c>
      <c r="E53" s="12">
        <v>121808.25</v>
      </c>
      <c r="F53" s="12">
        <f t="shared" si="0"/>
        <v>1624.11</v>
      </c>
      <c r="G53" s="23" t="s">
        <v>4</v>
      </c>
      <c r="H53" s="2"/>
    </row>
    <row r="54" spans="1:8" x14ac:dyDescent="0.25">
      <c r="A54" s="2"/>
      <c r="B54" s="106" t="s">
        <v>149</v>
      </c>
      <c r="C54" s="30">
        <v>2016</v>
      </c>
      <c r="D54" s="30">
        <v>5</v>
      </c>
      <c r="E54" s="12">
        <v>21677.25</v>
      </c>
      <c r="F54" s="12">
        <f t="shared" si="0"/>
        <v>4335.45</v>
      </c>
      <c r="G54" s="23" t="s">
        <v>4</v>
      </c>
      <c r="H54" s="2"/>
    </row>
    <row r="55" spans="1:8" x14ac:dyDescent="0.25">
      <c r="A55" s="2"/>
      <c r="B55" s="106" t="s">
        <v>150</v>
      </c>
      <c r="C55" s="30">
        <v>2016</v>
      </c>
      <c r="D55" s="30">
        <v>75</v>
      </c>
      <c r="E55" s="12">
        <v>45763.35</v>
      </c>
      <c r="F55" s="12">
        <f t="shared" si="0"/>
        <v>610.178</v>
      </c>
      <c r="G55" s="23" t="s">
        <v>4</v>
      </c>
      <c r="H55" s="2"/>
    </row>
    <row r="56" spans="1:8" x14ac:dyDescent="0.25">
      <c r="A56" s="2"/>
      <c r="B56" s="106" t="s">
        <v>150</v>
      </c>
      <c r="C56" s="30">
        <v>2016</v>
      </c>
      <c r="D56" s="30">
        <v>75</v>
      </c>
      <c r="E56" s="12">
        <v>608133.65</v>
      </c>
      <c r="F56" s="12">
        <f t="shared" si="0"/>
        <v>8108.4486666666671</v>
      </c>
      <c r="G56" s="23" t="s">
        <v>4</v>
      </c>
      <c r="H56" s="2"/>
    </row>
    <row r="57" spans="1:8" x14ac:dyDescent="0.25">
      <c r="A57" s="2"/>
      <c r="B57" s="106" t="s">
        <v>153</v>
      </c>
      <c r="C57" s="30">
        <v>2016</v>
      </c>
      <c r="D57" s="30">
        <v>75</v>
      </c>
      <c r="E57" s="12">
        <v>10698</v>
      </c>
      <c r="F57" s="12">
        <f t="shared" si="0"/>
        <v>142.63999999999999</v>
      </c>
      <c r="G57" s="23" t="s">
        <v>4</v>
      </c>
      <c r="H57" s="2"/>
    </row>
    <row r="58" spans="1:8" x14ac:dyDescent="0.25">
      <c r="A58" s="2"/>
      <c r="B58" s="106" t="s">
        <v>149</v>
      </c>
      <c r="C58" s="30">
        <v>2016</v>
      </c>
      <c r="D58" s="30">
        <v>5</v>
      </c>
      <c r="E58" s="12">
        <v>29450.5</v>
      </c>
      <c r="F58" s="12">
        <f t="shared" si="0"/>
        <v>5890.1</v>
      </c>
      <c r="G58" s="23" t="s">
        <v>4</v>
      </c>
      <c r="H58" s="2"/>
    </row>
    <row r="59" spans="1:8" x14ac:dyDescent="0.25">
      <c r="A59" s="2"/>
      <c r="B59" s="106" t="s">
        <v>149</v>
      </c>
      <c r="C59" s="30">
        <v>2016</v>
      </c>
      <c r="D59" s="30">
        <v>5</v>
      </c>
      <c r="E59" s="12">
        <v>4090</v>
      </c>
      <c r="F59" s="12">
        <f t="shared" si="0"/>
        <v>818</v>
      </c>
      <c r="G59" s="23" t="s">
        <v>4</v>
      </c>
      <c r="H59" s="2"/>
    </row>
    <row r="60" spans="1:8" x14ac:dyDescent="0.25">
      <c r="A60" s="2"/>
      <c r="B60" s="106" t="s">
        <v>149</v>
      </c>
      <c r="C60" s="30">
        <v>2016</v>
      </c>
      <c r="D60" s="30">
        <v>5</v>
      </c>
      <c r="E60" s="12">
        <v>4499</v>
      </c>
      <c r="F60" s="12">
        <f t="shared" si="0"/>
        <v>899.8</v>
      </c>
      <c r="G60" s="23" t="s">
        <v>4</v>
      </c>
      <c r="H60" s="2"/>
    </row>
    <row r="61" spans="1:8" x14ac:dyDescent="0.25">
      <c r="A61" s="2"/>
      <c r="B61" s="106" t="s">
        <v>149</v>
      </c>
      <c r="C61" s="30">
        <v>2016</v>
      </c>
      <c r="D61" s="30">
        <v>5</v>
      </c>
      <c r="E61" s="12">
        <v>7464.25</v>
      </c>
      <c r="F61" s="12">
        <f t="shared" si="0"/>
        <v>1492.85</v>
      </c>
      <c r="G61" s="23" t="s">
        <v>4</v>
      </c>
      <c r="H61" s="2"/>
    </row>
    <row r="62" spans="1:8" x14ac:dyDescent="0.25">
      <c r="A62" s="2"/>
      <c r="B62" s="106" t="s">
        <v>150</v>
      </c>
      <c r="C62" s="30">
        <v>2016</v>
      </c>
      <c r="D62" s="30">
        <v>75</v>
      </c>
      <c r="E62" s="12">
        <v>166796.9</v>
      </c>
      <c r="F62" s="12">
        <f t="shared" si="0"/>
        <v>2223.9586666666664</v>
      </c>
      <c r="G62" s="23" t="s">
        <v>4</v>
      </c>
      <c r="H62" s="2"/>
    </row>
    <row r="63" spans="1:8" x14ac:dyDescent="0.25">
      <c r="A63" s="2"/>
      <c r="B63" s="106" t="s">
        <v>150</v>
      </c>
      <c r="C63" s="30">
        <v>2016</v>
      </c>
      <c r="D63" s="30">
        <v>75</v>
      </c>
      <c r="E63" s="12">
        <v>228629.62</v>
      </c>
      <c r="F63" s="12">
        <f t="shared" si="0"/>
        <v>3048.3949333333335</v>
      </c>
      <c r="G63" s="23" t="s">
        <v>4</v>
      </c>
      <c r="H63" s="2"/>
    </row>
    <row r="64" spans="1:8" ht="26.25" x14ac:dyDescent="0.25">
      <c r="A64" s="2"/>
      <c r="B64" s="106" t="s">
        <v>152</v>
      </c>
      <c r="C64" s="30">
        <v>2016</v>
      </c>
      <c r="D64" s="30">
        <v>50</v>
      </c>
      <c r="E64" s="12">
        <v>21730</v>
      </c>
      <c r="F64" s="12">
        <f t="shared" si="0"/>
        <v>434.6</v>
      </c>
      <c r="G64" s="23" t="s">
        <v>4</v>
      </c>
      <c r="H64" s="2"/>
    </row>
    <row r="65" spans="1:8" x14ac:dyDescent="0.25">
      <c r="A65" s="2"/>
      <c r="B65" s="106" t="s">
        <v>150</v>
      </c>
      <c r="C65" s="30">
        <v>2016</v>
      </c>
      <c r="D65" s="30">
        <v>75</v>
      </c>
      <c r="E65" s="12">
        <v>57092.5</v>
      </c>
      <c r="F65" s="12">
        <f t="shared" si="0"/>
        <v>761.23333333333335</v>
      </c>
      <c r="G65" s="23" t="s">
        <v>4</v>
      </c>
      <c r="H65" s="2"/>
    </row>
    <row r="66" spans="1:8" x14ac:dyDescent="0.25">
      <c r="A66" s="2"/>
      <c r="B66" s="106" t="s">
        <v>150</v>
      </c>
      <c r="C66" s="30">
        <v>2016</v>
      </c>
      <c r="D66" s="30">
        <v>75</v>
      </c>
      <c r="E66" s="12">
        <v>83822.899999999994</v>
      </c>
      <c r="F66" s="12">
        <f t="shared" si="0"/>
        <v>1117.6386666666665</v>
      </c>
      <c r="G66" s="23" t="s">
        <v>4</v>
      </c>
      <c r="H66" s="2"/>
    </row>
    <row r="67" spans="1:8" x14ac:dyDescent="0.25">
      <c r="A67" s="2"/>
      <c r="B67" s="106" t="s">
        <v>149</v>
      </c>
      <c r="C67" s="30">
        <v>2016</v>
      </c>
      <c r="D67" s="30">
        <v>5</v>
      </c>
      <c r="E67" s="12">
        <v>16155.5</v>
      </c>
      <c r="F67" s="12">
        <f t="shared" si="0"/>
        <v>3231.1</v>
      </c>
      <c r="G67" s="23" t="s">
        <v>4</v>
      </c>
      <c r="H67" s="2"/>
    </row>
    <row r="68" spans="1:8" x14ac:dyDescent="0.25">
      <c r="A68" s="2"/>
      <c r="B68" s="106" t="s">
        <v>149</v>
      </c>
      <c r="C68" s="30">
        <v>2016</v>
      </c>
      <c r="D68" s="30">
        <v>5</v>
      </c>
      <c r="E68" s="12">
        <v>18711.75</v>
      </c>
      <c r="F68" s="12">
        <f t="shared" si="0"/>
        <v>3742.35</v>
      </c>
      <c r="G68" s="23" t="s">
        <v>4</v>
      </c>
      <c r="H68" s="2"/>
    </row>
    <row r="69" spans="1:8" x14ac:dyDescent="0.25">
      <c r="A69" s="2"/>
      <c r="B69" s="106" t="s">
        <v>149</v>
      </c>
      <c r="C69" s="30">
        <v>2016</v>
      </c>
      <c r="D69" s="30">
        <v>5</v>
      </c>
      <c r="E69" s="12">
        <v>6441.75</v>
      </c>
      <c r="F69" s="12">
        <f t="shared" si="0"/>
        <v>1288.3499999999999</v>
      </c>
      <c r="G69" s="23" t="s">
        <v>4</v>
      </c>
      <c r="H69" s="2"/>
    </row>
    <row r="70" spans="1:8" x14ac:dyDescent="0.25">
      <c r="A70" s="2"/>
      <c r="B70" s="106" t="s">
        <v>149</v>
      </c>
      <c r="C70" s="30">
        <v>2016</v>
      </c>
      <c r="D70" s="30">
        <v>5</v>
      </c>
      <c r="E70" s="12">
        <v>11554.25</v>
      </c>
      <c r="F70" s="12">
        <f t="shared" si="0"/>
        <v>2310.85</v>
      </c>
      <c r="G70" s="23" t="s">
        <v>4</v>
      </c>
      <c r="H70" s="2"/>
    </row>
    <row r="71" spans="1:8" ht="26.25" x14ac:dyDescent="0.25">
      <c r="A71" s="2"/>
      <c r="B71" s="106" t="s">
        <v>152</v>
      </c>
      <c r="C71" s="30">
        <v>2016</v>
      </c>
      <c r="D71" s="30">
        <v>50</v>
      </c>
      <c r="E71" s="12">
        <v>272362.81</v>
      </c>
      <c r="F71" s="12">
        <f t="shared" si="0"/>
        <v>5447.2561999999998</v>
      </c>
      <c r="G71" s="23" t="s">
        <v>4</v>
      </c>
      <c r="H71" s="2"/>
    </row>
    <row r="72" spans="1:8" ht="26.25" x14ac:dyDescent="0.25">
      <c r="A72" s="2"/>
      <c r="B72" s="106" t="s">
        <v>146</v>
      </c>
      <c r="C72" s="30">
        <v>2016</v>
      </c>
      <c r="D72" s="30">
        <v>50</v>
      </c>
      <c r="E72" s="12">
        <v>150251.70000000001</v>
      </c>
      <c r="F72" s="12">
        <f t="shared" si="0"/>
        <v>3005.0340000000001</v>
      </c>
      <c r="G72" s="23" t="s">
        <v>4</v>
      </c>
      <c r="H72" s="2"/>
    </row>
    <row r="73" spans="1:8" x14ac:dyDescent="0.25">
      <c r="A73" s="2"/>
      <c r="B73" s="106" t="s">
        <v>154</v>
      </c>
      <c r="C73" s="30">
        <v>2016</v>
      </c>
      <c r="D73" s="30">
        <v>75</v>
      </c>
      <c r="E73" s="12">
        <v>7300.8</v>
      </c>
      <c r="F73" s="12">
        <f t="shared" si="0"/>
        <v>97.344000000000008</v>
      </c>
      <c r="G73" s="23" t="s">
        <v>4</v>
      </c>
      <c r="H73" s="2"/>
    </row>
    <row r="74" spans="1:8" x14ac:dyDescent="0.25">
      <c r="A74" s="2"/>
      <c r="B74" s="106" t="s">
        <v>149</v>
      </c>
      <c r="C74" s="30">
        <v>2016</v>
      </c>
      <c r="D74" s="30">
        <v>5</v>
      </c>
      <c r="E74" s="12">
        <v>5521.5</v>
      </c>
      <c r="F74" s="12">
        <f t="shared" si="0"/>
        <v>1104.3</v>
      </c>
      <c r="G74" s="23" t="s">
        <v>4</v>
      </c>
      <c r="H74" s="2"/>
    </row>
    <row r="75" spans="1:8" x14ac:dyDescent="0.25">
      <c r="A75" s="2"/>
      <c r="B75" s="106" t="s">
        <v>149</v>
      </c>
      <c r="C75" s="30">
        <v>2016</v>
      </c>
      <c r="D75" s="30">
        <v>5</v>
      </c>
      <c r="E75" s="12">
        <v>3885.5</v>
      </c>
      <c r="F75" s="12">
        <f t="shared" si="0"/>
        <v>777.1</v>
      </c>
      <c r="G75" s="23" t="s">
        <v>4</v>
      </c>
      <c r="H75" s="2"/>
    </row>
    <row r="76" spans="1:8" x14ac:dyDescent="0.25">
      <c r="A76" s="2"/>
      <c r="B76" s="106" t="s">
        <v>149</v>
      </c>
      <c r="C76" s="30">
        <v>2016</v>
      </c>
      <c r="D76" s="30">
        <v>5</v>
      </c>
      <c r="E76" s="12">
        <v>613.5</v>
      </c>
      <c r="F76" s="12">
        <f t="shared" si="0"/>
        <v>122.7</v>
      </c>
      <c r="G76" s="23" t="s">
        <v>4</v>
      </c>
      <c r="H76" s="2"/>
    </row>
    <row r="77" spans="1:8" x14ac:dyDescent="0.25">
      <c r="A77" s="2"/>
      <c r="B77" s="106" t="s">
        <v>149</v>
      </c>
      <c r="C77" s="30">
        <v>2016</v>
      </c>
      <c r="D77" s="30">
        <v>5</v>
      </c>
      <c r="E77" s="12">
        <v>3476.5</v>
      </c>
      <c r="F77" s="12">
        <f t="shared" si="0"/>
        <v>695.3</v>
      </c>
      <c r="G77" s="23" t="s">
        <v>4</v>
      </c>
      <c r="H77" s="2"/>
    </row>
    <row r="78" spans="1:8" x14ac:dyDescent="0.25">
      <c r="A78" s="2"/>
      <c r="B78" s="106" t="s">
        <v>150</v>
      </c>
      <c r="C78" s="30">
        <v>2016</v>
      </c>
      <c r="D78" s="30">
        <v>75</v>
      </c>
      <c r="E78" s="12">
        <v>131473.29999999999</v>
      </c>
      <c r="F78" s="12">
        <f t="shared" si="0"/>
        <v>1752.9773333333333</v>
      </c>
      <c r="G78" s="23" t="s">
        <v>4</v>
      </c>
      <c r="H78" s="2"/>
    </row>
    <row r="79" spans="1:8" ht="26.25" x14ac:dyDescent="0.25">
      <c r="A79" s="2"/>
      <c r="B79" s="106" t="s">
        <v>152</v>
      </c>
      <c r="C79" s="30">
        <v>2016</v>
      </c>
      <c r="D79" s="30">
        <v>50</v>
      </c>
      <c r="E79" s="12">
        <v>22585</v>
      </c>
      <c r="F79" s="12">
        <f t="shared" si="0"/>
        <v>451.7</v>
      </c>
      <c r="G79" s="23" t="s">
        <v>4</v>
      </c>
      <c r="H79" s="2"/>
    </row>
    <row r="80" spans="1:8" x14ac:dyDescent="0.25">
      <c r="A80" s="2"/>
      <c r="B80" s="106" t="s">
        <v>149</v>
      </c>
      <c r="C80" s="30">
        <v>2016</v>
      </c>
      <c r="D80" s="30">
        <v>5</v>
      </c>
      <c r="E80" s="12">
        <v>5726</v>
      </c>
      <c r="F80" s="12">
        <f t="shared" si="0"/>
        <v>1145.2</v>
      </c>
      <c r="G80" s="23" t="s">
        <v>4</v>
      </c>
      <c r="H80" s="2"/>
    </row>
    <row r="81" spans="1:8" x14ac:dyDescent="0.25">
      <c r="A81" s="2"/>
      <c r="B81" s="106" t="s">
        <v>150</v>
      </c>
      <c r="C81" s="30">
        <v>2016</v>
      </c>
      <c r="D81" s="30">
        <v>75</v>
      </c>
      <c r="E81" s="12">
        <v>269391.34999999998</v>
      </c>
      <c r="F81" s="12">
        <f t="shared" si="0"/>
        <v>3591.8846666666664</v>
      </c>
      <c r="G81" s="23" t="s">
        <v>4</v>
      </c>
      <c r="H81" s="2"/>
    </row>
    <row r="82" spans="1:8" x14ac:dyDescent="0.25">
      <c r="A82" s="2"/>
      <c r="B82" s="106" t="s">
        <v>149</v>
      </c>
      <c r="C82" s="30">
        <v>2016</v>
      </c>
      <c r="D82" s="30">
        <v>5</v>
      </c>
      <c r="E82" s="12">
        <v>4436</v>
      </c>
      <c r="F82" s="12">
        <f t="shared" si="0"/>
        <v>887.2</v>
      </c>
      <c r="G82" s="23" t="s">
        <v>4</v>
      </c>
      <c r="H82" s="2"/>
    </row>
    <row r="83" spans="1:8" x14ac:dyDescent="0.25">
      <c r="A83" s="2"/>
      <c r="B83" s="106" t="s">
        <v>149</v>
      </c>
      <c r="C83" s="30">
        <v>2016</v>
      </c>
      <c r="D83" s="30">
        <v>5</v>
      </c>
      <c r="E83" s="12">
        <v>12010.25</v>
      </c>
      <c r="F83" s="12">
        <f t="shared" si="0"/>
        <v>2402.0500000000002</v>
      </c>
      <c r="G83" s="23" t="s">
        <v>4</v>
      </c>
      <c r="H83" s="2"/>
    </row>
    <row r="84" spans="1:8" x14ac:dyDescent="0.25">
      <c r="A84" s="2"/>
      <c r="B84" s="106" t="s">
        <v>149</v>
      </c>
      <c r="C84" s="30">
        <v>2016</v>
      </c>
      <c r="D84" s="30">
        <v>5</v>
      </c>
      <c r="E84" s="12">
        <v>613.5</v>
      </c>
      <c r="F84" s="12">
        <f t="shared" si="0"/>
        <v>122.7</v>
      </c>
      <c r="G84" s="23" t="s">
        <v>4</v>
      </c>
      <c r="H84" s="2"/>
    </row>
    <row r="85" spans="1:8" x14ac:dyDescent="0.25">
      <c r="A85" s="2"/>
      <c r="B85" s="106" t="s">
        <v>149</v>
      </c>
      <c r="C85" s="30">
        <v>2016</v>
      </c>
      <c r="D85" s="30">
        <v>5</v>
      </c>
      <c r="E85" s="12">
        <v>5742.6</v>
      </c>
      <c r="F85" s="12">
        <f t="shared" si="0"/>
        <v>1148.52</v>
      </c>
      <c r="G85" s="23" t="s">
        <v>4</v>
      </c>
      <c r="H85" s="2"/>
    </row>
    <row r="86" spans="1:8" x14ac:dyDescent="0.25">
      <c r="A86" s="2"/>
      <c r="B86" s="106" t="s">
        <v>149</v>
      </c>
      <c r="C86" s="30">
        <v>2016</v>
      </c>
      <c r="D86" s="30">
        <v>5</v>
      </c>
      <c r="E86" s="12">
        <v>5600</v>
      </c>
      <c r="F86" s="12">
        <f t="shared" si="0"/>
        <v>1120</v>
      </c>
      <c r="G86" s="23" t="s">
        <v>4</v>
      </c>
      <c r="H86" s="2"/>
    </row>
    <row r="87" spans="1:8" x14ac:dyDescent="0.25">
      <c r="A87" s="2"/>
      <c r="B87" s="106" t="s">
        <v>149</v>
      </c>
      <c r="C87" s="30">
        <v>2016</v>
      </c>
      <c r="D87" s="30">
        <v>5</v>
      </c>
      <c r="E87" s="12">
        <v>9202.5</v>
      </c>
      <c r="F87" s="12">
        <f t="shared" si="0"/>
        <v>1840.5</v>
      </c>
      <c r="G87" s="23" t="s">
        <v>4</v>
      </c>
      <c r="H87" s="2"/>
    </row>
    <row r="88" spans="1:8" x14ac:dyDescent="0.25">
      <c r="A88" s="2"/>
      <c r="B88" s="106" t="s">
        <v>149</v>
      </c>
      <c r="C88" s="30">
        <v>2016</v>
      </c>
      <c r="D88" s="30">
        <v>5</v>
      </c>
      <c r="E88" s="12">
        <v>1261</v>
      </c>
      <c r="F88" s="12">
        <f t="shared" si="0"/>
        <v>252.2</v>
      </c>
      <c r="G88" s="23" t="s">
        <v>4</v>
      </c>
      <c r="H88" s="2"/>
    </row>
    <row r="89" spans="1:8" x14ac:dyDescent="0.25">
      <c r="A89" s="2"/>
      <c r="B89" s="106" t="s">
        <v>149</v>
      </c>
      <c r="C89" s="30">
        <v>2016</v>
      </c>
      <c r="D89" s="30">
        <v>5</v>
      </c>
      <c r="E89" s="12">
        <v>10838.5</v>
      </c>
      <c r="F89" s="12">
        <f t="shared" si="0"/>
        <v>2167.6999999999998</v>
      </c>
      <c r="G89" s="23" t="s">
        <v>4</v>
      </c>
      <c r="H89" s="2"/>
    </row>
    <row r="90" spans="1:8" x14ac:dyDescent="0.25">
      <c r="A90" s="2"/>
      <c r="B90" s="106" t="s">
        <v>149</v>
      </c>
      <c r="C90" s="30">
        <v>2016</v>
      </c>
      <c r="D90" s="30">
        <v>5</v>
      </c>
      <c r="E90" s="12">
        <v>15235.25</v>
      </c>
      <c r="F90" s="12">
        <f t="shared" si="0"/>
        <v>3047.05</v>
      </c>
      <c r="G90" s="23" t="s">
        <v>4</v>
      </c>
      <c r="H90" s="2"/>
    </row>
    <row r="91" spans="1:8" x14ac:dyDescent="0.25">
      <c r="A91" s="2"/>
      <c r="B91" s="106" t="s">
        <v>149</v>
      </c>
      <c r="C91" s="30">
        <v>2016</v>
      </c>
      <c r="D91" s="30">
        <v>5</v>
      </c>
      <c r="E91" s="12">
        <v>8384.5</v>
      </c>
      <c r="F91" s="12">
        <f t="shared" si="0"/>
        <v>1676.9</v>
      </c>
      <c r="G91" s="23" t="s">
        <v>4</v>
      </c>
      <c r="H91" s="2"/>
    </row>
    <row r="92" spans="1:8" x14ac:dyDescent="0.25">
      <c r="A92" s="2"/>
      <c r="B92" s="106" t="s">
        <v>149</v>
      </c>
      <c r="C92" s="30">
        <v>2016</v>
      </c>
      <c r="D92" s="30">
        <v>5</v>
      </c>
      <c r="E92" s="12">
        <v>1625.5</v>
      </c>
      <c r="F92" s="12">
        <f t="shared" si="0"/>
        <v>325.10000000000002</v>
      </c>
      <c r="G92" s="23" t="s">
        <v>4</v>
      </c>
      <c r="H92" s="2"/>
    </row>
    <row r="93" spans="1:8" x14ac:dyDescent="0.25">
      <c r="A93" s="2"/>
      <c r="B93" s="106" t="s">
        <v>149</v>
      </c>
      <c r="C93" s="30">
        <v>2016</v>
      </c>
      <c r="D93" s="30">
        <v>5</v>
      </c>
      <c r="E93" s="12">
        <v>7299</v>
      </c>
      <c r="F93" s="12">
        <f t="shared" si="0"/>
        <v>1459.8</v>
      </c>
      <c r="G93" s="23" t="s">
        <v>4</v>
      </c>
      <c r="H93" s="2"/>
    </row>
    <row r="94" spans="1:8" x14ac:dyDescent="0.25">
      <c r="A94" s="2"/>
      <c r="B94" s="106" t="s">
        <v>149</v>
      </c>
      <c r="C94" s="30">
        <v>2016</v>
      </c>
      <c r="D94" s="30">
        <v>5</v>
      </c>
      <c r="E94" s="12">
        <v>8720</v>
      </c>
      <c r="F94" s="12">
        <f t="shared" si="0"/>
        <v>1744</v>
      </c>
      <c r="G94" s="23" t="s">
        <v>4</v>
      </c>
      <c r="H94" s="2"/>
    </row>
    <row r="95" spans="1:8" x14ac:dyDescent="0.25">
      <c r="A95" s="2"/>
      <c r="B95" s="106" t="s">
        <v>149</v>
      </c>
      <c r="C95" s="30">
        <v>2016</v>
      </c>
      <c r="D95" s="30">
        <v>5</v>
      </c>
      <c r="E95" s="12">
        <v>10020.5</v>
      </c>
      <c r="F95" s="12">
        <f t="shared" si="0"/>
        <v>2004.1</v>
      </c>
      <c r="G95" s="23" t="s">
        <v>4</v>
      </c>
      <c r="H95" s="2"/>
    </row>
    <row r="96" spans="1:8" x14ac:dyDescent="0.25">
      <c r="A96" s="2"/>
      <c r="B96" s="106" t="s">
        <v>149</v>
      </c>
      <c r="C96" s="30">
        <v>2016</v>
      </c>
      <c r="D96" s="30">
        <v>5</v>
      </c>
      <c r="E96" s="12">
        <v>2003</v>
      </c>
      <c r="F96" s="12">
        <f t="shared" si="0"/>
        <v>400.6</v>
      </c>
      <c r="G96" s="23" t="s">
        <v>4</v>
      </c>
      <c r="H96" s="2"/>
    </row>
    <row r="97" spans="1:8" x14ac:dyDescent="0.25">
      <c r="A97" s="2"/>
      <c r="B97" s="106" t="s">
        <v>149</v>
      </c>
      <c r="C97" s="30">
        <v>2016</v>
      </c>
      <c r="D97" s="30">
        <v>5</v>
      </c>
      <c r="E97" s="12">
        <v>2003</v>
      </c>
      <c r="F97" s="12">
        <f t="shared" si="0"/>
        <v>400.6</v>
      </c>
      <c r="G97" s="23" t="s">
        <v>4</v>
      </c>
      <c r="H97" s="2"/>
    </row>
    <row r="98" spans="1:8" x14ac:dyDescent="0.25">
      <c r="A98" s="2"/>
      <c r="B98" s="106" t="s">
        <v>149</v>
      </c>
      <c r="C98" s="30">
        <v>2016</v>
      </c>
      <c r="D98" s="30">
        <v>5</v>
      </c>
      <c r="E98" s="12">
        <v>7157.5</v>
      </c>
      <c r="F98" s="12">
        <f t="shared" si="0"/>
        <v>1431.5</v>
      </c>
      <c r="G98" s="23" t="s">
        <v>4</v>
      </c>
      <c r="H98" s="2"/>
    </row>
    <row r="99" spans="1:8" x14ac:dyDescent="0.25">
      <c r="A99" s="2"/>
      <c r="B99" s="106" t="s">
        <v>149</v>
      </c>
      <c r="C99" s="30">
        <v>2016</v>
      </c>
      <c r="D99" s="30">
        <v>5</v>
      </c>
      <c r="E99" s="12">
        <v>5760</v>
      </c>
      <c r="F99" s="12">
        <f t="shared" si="0"/>
        <v>1152</v>
      </c>
      <c r="G99" s="23" t="s">
        <v>4</v>
      </c>
      <c r="H99" s="2"/>
    </row>
    <row r="100" spans="1:8" x14ac:dyDescent="0.25">
      <c r="A100" s="2"/>
      <c r="B100" s="106" t="s">
        <v>149</v>
      </c>
      <c r="C100" s="30">
        <v>2016</v>
      </c>
      <c r="D100" s="30">
        <v>5</v>
      </c>
      <c r="E100" s="12">
        <v>1982</v>
      </c>
      <c r="F100" s="12">
        <f t="shared" si="0"/>
        <v>396.4</v>
      </c>
      <c r="G100" s="23" t="s">
        <v>4</v>
      </c>
      <c r="H100" s="2"/>
    </row>
    <row r="101" spans="1:8" x14ac:dyDescent="0.25">
      <c r="A101" s="2"/>
      <c r="B101" s="106" t="s">
        <v>149</v>
      </c>
      <c r="C101" s="30">
        <v>2016</v>
      </c>
      <c r="D101" s="30">
        <v>5</v>
      </c>
      <c r="E101" s="12">
        <v>3476.5</v>
      </c>
      <c r="F101" s="12">
        <f t="shared" si="0"/>
        <v>695.3</v>
      </c>
      <c r="G101" s="23" t="s">
        <v>4</v>
      </c>
      <c r="H101" s="2"/>
    </row>
    <row r="102" spans="1:8" x14ac:dyDescent="0.25">
      <c r="A102" s="2"/>
      <c r="B102" s="106" t="s">
        <v>149</v>
      </c>
      <c r="C102" s="30">
        <v>2016</v>
      </c>
      <c r="D102" s="30">
        <v>5</v>
      </c>
      <c r="E102" s="12">
        <v>1604.5</v>
      </c>
      <c r="F102" s="12">
        <f t="shared" si="0"/>
        <v>320.89999999999998</v>
      </c>
      <c r="G102" s="23" t="s">
        <v>4</v>
      </c>
      <c r="H102" s="2"/>
    </row>
    <row r="103" spans="1:8" x14ac:dyDescent="0.25">
      <c r="A103" s="2"/>
      <c r="B103" s="106" t="s">
        <v>149</v>
      </c>
      <c r="C103" s="30">
        <v>2016</v>
      </c>
      <c r="D103" s="30">
        <v>5</v>
      </c>
      <c r="E103" s="12">
        <v>10489.75</v>
      </c>
      <c r="F103" s="12">
        <f t="shared" si="0"/>
        <v>2097.9499999999998</v>
      </c>
      <c r="G103" s="23" t="s">
        <v>4</v>
      </c>
      <c r="H103" s="2"/>
    </row>
    <row r="104" spans="1:8" x14ac:dyDescent="0.25">
      <c r="A104" s="2"/>
      <c r="B104" s="106" t="s">
        <v>149</v>
      </c>
      <c r="C104" s="30">
        <v>2016</v>
      </c>
      <c r="D104" s="30">
        <v>5</v>
      </c>
      <c r="E104" s="12">
        <v>68440</v>
      </c>
      <c r="F104" s="12">
        <f t="shared" si="0"/>
        <v>13688</v>
      </c>
      <c r="G104" s="23" t="s">
        <v>4</v>
      </c>
      <c r="H104" s="2"/>
    </row>
    <row r="105" spans="1:8" x14ac:dyDescent="0.25">
      <c r="A105" s="2"/>
      <c r="B105" s="106" t="s">
        <v>149</v>
      </c>
      <c r="C105" s="30">
        <v>2016</v>
      </c>
      <c r="D105" s="30">
        <v>5</v>
      </c>
      <c r="E105" s="12">
        <v>4297</v>
      </c>
      <c r="F105" s="12">
        <f t="shared" si="0"/>
        <v>859.4</v>
      </c>
      <c r="G105" s="23" t="s">
        <v>4</v>
      </c>
      <c r="H105" s="2"/>
    </row>
    <row r="106" spans="1:8" x14ac:dyDescent="0.25">
      <c r="A106" s="2"/>
      <c r="B106" s="106" t="s">
        <v>149</v>
      </c>
      <c r="C106" s="30">
        <v>2016</v>
      </c>
      <c r="D106" s="30">
        <v>5</v>
      </c>
      <c r="E106" s="12">
        <v>9407</v>
      </c>
      <c r="F106" s="12">
        <f t="shared" si="0"/>
        <v>1881.4</v>
      </c>
      <c r="G106" s="23" t="s">
        <v>4</v>
      </c>
      <c r="H106" s="2"/>
    </row>
    <row r="107" spans="1:8" x14ac:dyDescent="0.25">
      <c r="A107" s="2"/>
      <c r="B107" s="106" t="s">
        <v>149</v>
      </c>
      <c r="C107" s="30">
        <v>2016</v>
      </c>
      <c r="D107" s="30">
        <v>5</v>
      </c>
      <c r="E107" s="12">
        <v>1636</v>
      </c>
      <c r="F107" s="12">
        <f t="shared" si="0"/>
        <v>327.2</v>
      </c>
      <c r="G107" s="23" t="s">
        <v>4</v>
      </c>
      <c r="H107" s="2"/>
    </row>
    <row r="108" spans="1:8" x14ac:dyDescent="0.25">
      <c r="A108" s="2"/>
      <c r="B108" s="106" t="s">
        <v>149</v>
      </c>
      <c r="C108" s="30">
        <v>2016</v>
      </c>
      <c r="D108" s="30">
        <v>5</v>
      </c>
      <c r="E108" s="12">
        <v>1455</v>
      </c>
      <c r="F108" s="12">
        <f t="shared" si="0"/>
        <v>291</v>
      </c>
      <c r="G108" s="23" t="s">
        <v>4</v>
      </c>
      <c r="H108" s="2"/>
    </row>
    <row r="109" spans="1:8" x14ac:dyDescent="0.25">
      <c r="A109" s="2"/>
      <c r="B109" s="106" t="s">
        <v>149</v>
      </c>
      <c r="C109" s="30">
        <v>2016</v>
      </c>
      <c r="D109" s="30">
        <v>5</v>
      </c>
      <c r="E109" s="12">
        <v>9189.25</v>
      </c>
      <c r="F109" s="12">
        <f t="shared" si="0"/>
        <v>1837.85</v>
      </c>
      <c r="G109" s="23" t="s">
        <v>4</v>
      </c>
      <c r="H109" s="2"/>
    </row>
    <row r="110" spans="1:8" x14ac:dyDescent="0.25">
      <c r="A110" s="2"/>
      <c r="B110" s="106" t="s">
        <v>149</v>
      </c>
      <c r="C110" s="30">
        <v>2016</v>
      </c>
      <c r="D110" s="30">
        <v>5</v>
      </c>
      <c r="E110" s="12">
        <v>1606.5</v>
      </c>
      <c r="F110" s="12">
        <f t="shared" si="0"/>
        <v>321.3</v>
      </c>
      <c r="G110" s="23" t="s">
        <v>4</v>
      </c>
      <c r="H110" s="2"/>
    </row>
    <row r="111" spans="1:8" x14ac:dyDescent="0.25">
      <c r="A111" s="2"/>
      <c r="B111" s="106" t="s">
        <v>149</v>
      </c>
      <c r="C111" s="30">
        <v>2016</v>
      </c>
      <c r="D111" s="30">
        <v>5</v>
      </c>
      <c r="E111" s="12">
        <v>2294</v>
      </c>
      <c r="F111" s="12">
        <f t="shared" si="0"/>
        <v>458.8</v>
      </c>
      <c r="G111" s="23" t="s">
        <v>4</v>
      </c>
      <c r="H111" s="2"/>
    </row>
    <row r="112" spans="1:8" x14ac:dyDescent="0.25">
      <c r="A112" s="2"/>
      <c r="B112" s="106" t="s">
        <v>149</v>
      </c>
      <c r="C112" s="30">
        <v>2016</v>
      </c>
      <c r="D112" s="30">
        <v>5</v>
      </c>
      <c r="E112" s="12">
        <v>18399.25</v>
      </c>
      <c r="F112" s="12">
        <f t="shared" si="0"/>
        <v>3679.85</v>
      </c>
      <c r="G112" s="23" t="s">
        <v>4</v>
      </c>
      <c r="H112" s="2"/>
    </row>
    <row r="113" spans="1:8" x14ac:dyDescent="0.25">
      <c r="A113" s="2"/>
      <c r="B113" s="106" t="s">
        <v>149</v>
      </c>
      <c r="C113" s="30">
        <v>2016</v>
      </c>
      <c r="D113" s="30">
        <v>5</v>
      </c>
      <c r="E113" s="12">
        <v>22730.25</v>
      </c>
      <c r="F113" s="12">
        <f t="shared" si="0"/>
        <v>4546.05</v>
      </c>
      <c r="G113" s="23" t="s">
        <v>4</v>
      </c>
      <c r="H113" s="2"/>
    </row>
    <row r="114" spans="1:8" x14ac:dyDescent="0.25">
      <c r="A114" s="2"/>
      <c r="B114" s="106" t="s">
        <v>149</v>
      </c>
      <c r="C114" s="30">
        <v>2016</v>
      </c>
      <c r="D114" s="30">
        <v>5</v>
      </c>
      <c r="E114" s="12">
        <v>8221.75</v>
      </c>
      <c r="F114" s="12">
        <f t="shared" si="0"/>
        <v>1644.35</v>
      </c>
      <c r="G114" s="23" t="s">
        <v>4</v>
      </c>
      <c r="H114" s="2"/>
    </row>
    <row r="115" spans="1:8" x14ac:dyDescent="0.25">
      <c r="A115" s="2"/>
      <c r="B115" s="106" t="s">
        <v>149</v>
      </c>
      <c r="C115" s="30">
        <v>2016</v>
      </c>
      <c r="D115" s="30">
        <v>5</v>
      </c>
      <c r="E115" s="12">
        <v>4457</v>
      </c>
      <c r="F115" s="12">
        <f t="shared" si="0"/>
        <v>891.4</v>
      </c>
      <c r="G115" s="23" t="s">
        <v>4</v>
      </c>
      <c r="H115" s="2"/>
    </row>
    <row r="116" spans="1:8" x14ac:dyDescent="0.25">
      <c r="A116" s="2"/>
      <c r="B116" s="106" t="s">
        <v>149</v>
      </c>
      <c r="C116" s="30">
        <v>2016</v>
      </c>
      <c r="D116" s="30">
        <v>5</v>
      </c>
      <c r="E116" s="12">
        <v>11881.5</v>
      </c>
      <c r="F116" s="12">
        <f t="shared" si="0"/>
        <v>2376.3000000000002</v>
      </c>
      <c r="G116" s="23" t="s">
        <v>4</v>
      </c>
      <c r="H116" s="2"/>
    </row>
    <row r="117" spans="1:8" x14ac:dyDescent="0.25">
      <c r="A117" s="2"/>
      <c r="B117" s="106" t="s">
        <v>149</v>
      </c>
      <c r="C117" s="30">
        <v>2016</v>
      </c>
      <c r="D117" s="30">
        <v>5</v>
      </c>
      <c r="E117" s="12">
        <v>2425</v>
      </c>
      <c r="F117" s="12">
        <f t="shared" si="0"/>
        <v>485</v>
      </c>
      <c r="G117" s="23" t="s">
        <v>4</v>
      </c>
      <c r="H117" s="2"/>
    </row>
    <row r="118" spans="1:8" x14ac:dyDescent="0.25">
      <c r="A118" s="2"/>
      <c r="B118" s="106" t="s">
        <v>149</v>
      </c>
      <c r="C118" s="30">
        <v>2016</v>
      </c>
      <c r="D118" s="30">
        <v>5</v>
      </c>
      <c r="E118" s="12">
        <v>36912.25</v>
      </c>
      <c r="F118" s="12">
        <f t="shared" si="0"/>
        <v>7382.45</v>
      </c>
      <c r="G118" s="23" t="s">
        <v>4</v>
      </c>
      <c r="H118" s="2"/>
    </row>
    <row r="119" spans="1:8" x14ac:dyDescent="0.25">
      <c r="A119" s="2"/>
      <c r="B119" s="106" t="s">
        <v>153</v>
      </c>
      <c r="C119" s="30">
        <v>2016</v>
      </c>
      <c r="D119" s="30">
        <v>75</v>
      </c>
      <c r="E119" s="12">
        <v>219352.69</v>
      </c>
      <c r="F119" s="12">
        <f t="shared" si="0"/>
        <v>2924.7025333333336</v>
      </c>
      <c r="G119" s="23" t="s">
        <v>4</v>
      </c>
      <c r="H119" s="2"/>
    </row>
    <row r="120" spans="1:8" x14ac:dyDescent="0.25">
      <c r="A120" s="2"/>
      <c r="B120" s="106" t="s">
        <v>149</v>
      </c>
      <c r="C120" s="30">
        <v>2016</v>
      </c>
      <c r="D120" s="30">
        <v>5</v>
      </c>
      <c r="E120" s="12">
        <v>16572.25</v>
      </c>
      <c r="F120" s="12">
        <f t="shared" si="0"/>
        <v>3314.45</v>
      </c>
      <c r="G120" s="23" t="s">
        <v>4</v>
      </c>
      <c r="H120" s="2"/>
    </row>
    <row r="121" spans="1:8" x14ac:dyDescent="0.25">
      <c r="A121" s="2"/>
      <c r="B121" s="106" t="s">
        <v>149</v>
      </c>
      <c r="C121" s="30">
        <v>2016</v>
      </c>
      <c r="D121" s="30">
        <v>5</v>
      </c>
      <c r="E121" s="12">
        <v>2658.5</v>
      </c>
      <c r="F121" s="12">
        <f t="shared" si="0"/>
        <v>531.70000000000005</v>
      </c>
      <c r="G121" s="23" t="s">
        <v>4</v>
      </c>
      <c r="H121" s="2"/>
    </row>
    <row r="122" spans="1:8" x14ac:dyDescent="0.25">
      <c r="A122" s="2"/>
      <c r="B122" s="106" t="s">
        <v>149</v>
      </c>
      <c r="C122" s="30">
        <v>2016</v>
      </c>
      <c r="D122" s="30">
        <v>5</v>
      </c>
      <c r="E122" s="12">
        <v>5521.5</v>
      </c>
      <c r="F122" s="12">
        <f t="shared" si="0"/>
        <v>1104.3</v>
      </c>
      <c r="G122" s="23" t="s">
        <v>4</v>
      </c>
      <c r="H122" s="2"/>
    </row>
    <row r="123" spans="1:8" x14ac:dyDescent="0.25">
      <c r="A123" s="2"/>
      <c r="B123" s="106" t="s">
        <v>149</v>
      </c>
      <c r="C123" s="30">
        <v>2016</v>
      </c>
      <c r="D123" s="30">
        <v>5</v>
      </c>
      <c r="E123" s="12">
        <v>3885.5</v>
      </c>
      <c r="F123" s="12">
        <f t="shared" si="0"/>
        <v>777.1</v>
      </c>
      <c r="G123" s="23" t="s">
        <v>4</v>
      </c>
      <c r="H123" s="2"/>
    </row>
    <row r="124" spans="1:8" x14ac:dyDescent="0.25">
      <c r="A124" s="2"/>
      <c r="B124" s="106" t="s">
        <v>149</v>
      </c>
      <c r="C124" s="30">
        <v>2016</v>
      </c>
      <c r="D124" s="30">
        <v>5</v>
      </c>
      <c r="E124" s="12">
        <v>920.25</v>
      </c>
      <c r="F124" s="12">
        <f t="shared" si="0"/>
        <v>184.05</v>
      </c>
      <c r="G124" s="23" t="s">
        <v>4</v>
      </c>
      <c r="H124" s="2"/>
    </row>
    <row r="125" spans="1:8" x14ac:dyDescent="0.25">
      <c r="A125" s="2"/>
      <c r="B125" s="106" t="s">
        <v>149</v>
      </c>
      <c r="C125" s="30">
        <v>2016</v>
      </c>
      <c r="D125" s="30">
        <v>5</v>
      </c>
      <c r="E125" s="12">
        <v>26073.5</v>
      </c>
      <c r="F125" s="12">
        <f t="shared" si="0"/>
        <v>5214.7</v>
      </c>
      <c r="G125" s="23" t="s">
        <v>4</v>
      </c>
      <c r="H125" s="2"/>
    </row>
    <row r="126" spans="1:8" x14ac:dyDescent="0.25">
      <c r="A126" s="2"/>
      <c r="B126" s="106" t="s">
        <v>149</v>
      </c>
      <c r="C126" s="30">
        <v>2016</v>
      </c>
      <c r="D126" s="30">
        <v>5</v>
      </c>
      <c r="E126" s="12">
        <v>8216</v>
      </c>
      <c r="F126" s="12">
        <f t="shared" si="0"/>
        <v>1643.2</v>
      </c>
      <c r="G126" s="23" t="s">
        <v>4</v>
      </c>
      <c r="H126" s="2"/>
    </row>
    <row r="127" spans="1:8" x14ac:dyDescent="0.25">
      <c r="A127" s="2"/>
      <c r="B127" s="106" t="s">
        <v>149</v>
      </c>
      <c r="C127" s="30">
        <v>2016</v>
      </c>
      <c r="D127" s="30">
        <v>5</v>
      </c>
      <c r="E127" s="12">
        <v>7805</v>
      </c>
      <c r="F127" s="12">
        <f t="shared" si="0"/>
        <v>1561</v>
      </c>
      <c r="G127" s="23" t="s">
        <v>4</v>
      </c>
      <c r="H127" s="2"/>
    </row>
    <row r="128" spans="1:8" x14ac:dyDescent="0.25">
      <c r="A128" s="2"/>
      <c r="B128" s="106" t="s">
        <v>149</v>
      </c>
      <c r="C128" s="30">
        <v>2016</v>
      </c>
      <c r="D128" s="30">
        <v>5</v>
      </c>
      <c r="E128" s="12">
        <v>4090</v>
      </c>
      <c r="F128" s="12">
        <f t="shared" si="0"/>
        <v>818</v>
      </c>
      <c r="G128" s="23" t="s">
        <v>4</v>
      </c>
      <c r="H128" s="2"/>
    </row>
    <row r="129" spans="1:8" x14ac:dyDescent="0.25">
      <c r="A129" s="2"/>
      <c r="B129" s="106" t="s">
        <v>149</v>
      </c>
      <c r="C129" s="30">
        <v>2016</v>
      </c>
      <c r="D129" s="30">
        <v>5</v>
      </c>
      <c r="E129" s="12">
        <v>4033.5</v>
      </c>
      <c r="F129" s="12">
        <f t="shared" si="0"/>
        <v>806.7</v>
      </c>
      <c r="G129" s="23" t="s">
        <v>4</v>
      </c>
      <c r="H129" s="2"/>
    </row>
    <row r="130" spans="1:8" x14ac:dyDescent="0.25">
      <c r="A130" s="2"/>
      <c r="B130" s="106" t="s">
        <v>149</v>
      </c>
      <c r="C130" s="30">
        <v>2016</v>
      </c>
      <c r="D130" s="30">
        <v>5</v>
      </c>
      <c r="E130" s="12">
        <v>1942.75</v>
      </c>
      <c r="F130" s="12">
        <f t="shared" si="0"/>
        <v>388.55</v>
      </c>
      <c r="G130" s="23" t="s">
        <v>4</v>
      </c>
      <c r="H130" s="2"/>
    </row>
    <row r="131" spans="1:8" x14ac:dyDescent="0.25">
      <c r="A131" s="2"/>
      <c r="B131" s="106" t="s">
        <v>150</v>
      </c>
      <c r="C131" s="30">
        <v>2016</v>
      </c>
      <c r="D131" s="30">
        <v>75</v>
      </c>
      <c r="E131" s="12">
        <v>12576.75</v>
      </c>
      <c r="F131" s="12">
        <f t="shared" si="0"/>
        <v>167.69</v>
      </c>
      <c r="G131" s="23" t="s">
        <v>4</v>
      </c>
      <c r="H131" s="2"/>
    </row>
    <row r="132" spans="1:8" ht="26.25" x14ac:dyDescent="0.25">
      <c r="A132" s="2"/>
      <c r="B132" s="106" t="s">
        <v>146</v>
      </c>
      <c r="C132" s="30">
        <v>2016</v>
      </c>
      <c r="D132" s="30">
        <v>50</v>
      </c>
      <c r="E132" s="12">
        <v>15276.5</v>
      </c>
      <c r="F132" s="12">
        <f t="shared" si="0"/>
        <v>305.52999999999997</v>
      </c>
      <c r="G132" s="23" t="s">
        <v>4</v>
      </c>
      <c r="H132" s="2"/>
    </row>
    <row r="133" spans="1:8" ht="26.25" x14ac:dyDescent="0.25">
      <c r="A133" s="2"/>
      <c r="B133" s="106" t="s">
        <v>146</v>
      </c>
      <c r="C133" s="30">
        <v>2016</v>
      </c>
      <c r="D133" s="30">
        <v>50</v>
      </c>
      <c r="E133" s="12">
        <v>6204.9</v>
      </c>
      <c r="F133" s="12">
        <f t="shared" si="0"/>
        <v>124.098</v>
      </c>
      <c r="G133" s="23" t="s">
        <v>4</v>
      </c>
      <c r="H133" s="2"/>
    </row>
    <row r="134" spans="1:8" ht="26.25" x14ac:dyDescent="0.25">
      <c r="A134" s="2"/>
      <c r="B134" s="106" t="s">
        <v>152</v>
      </c>
      <c r="C134" s="30">
        <v>2016</v>
      </c>
      <c r="D134" s="30">
        <v>50</v>
      </c>
      <c r="E134" s="12">
        <v>32499.5</v>
      </c>
      <c r="F134" s="12">
        <f t="shared" si="0"/>
        <v>649.99</v>
      </c>
      <c r="G134" s="23" t="s">
        <v>4</v>
      </c>
      <c r="H134" s="2"/>
    </row>
    <row r="135" spans="1:8" x14ac:dyDescent="0.25">
      <c r="A135" s="2"/>
      <c r="B135" s="106" t="s">
        <v>149</v>
      </c>
      <c r="C135" s="30">
        <v>2016</v>
      </c>
      <c r="D135" s="30">
        <v>5</v>
      </c>
      <c r="E135" s="12">
        <v>1236</v>
      </c>
      <c r="F135" s="12">
        <f t="shared" si="0"/>
        <v>247.2</v>
      </c>
      <c r="G135" s="23" t="s">
        <v>4</v>
      </c>
      <c r="H135" s="2"/>
    </row>
    <row r="136" spans="1:8" x14ac:dyDescent="0.25">
      <c r="A136" s="2"/>
      <c r="B136" s="106" t="s">
        <v>149</v>
      </c>
      <c r="C136" s="30">
        <v>2016</v>
      </c>
      <c r="D136" s="30">
        <v>5</v>
      </c>
      <c r="E136" s="12">
        <v>6135</v>
      </c>
      <c r="F136" s="12">
        <f t="shared" si="0"/>
        <v>1227</v>
      </c>
      <c r="G136" s="23" t="s">
        <v>4</v>
      </c>
      <c r="H136" s="2"/>
    </row>
    <row r="137" spans="1:8" x14ac:dyDescent="0.25">
      <c r="A137" s="2"/>
      <c r="B137" s="106" t="s">
        <v>149</v>
      </c>
      <c r="C137" s="30">
        <v>2016</v>
      </c>
      <c r="D137" s="30">
        <v>5</v>
      </c>
      <c r="E137" s="12">
        <v>582</v>
      </c>
      <c r="F137" s="12">
        <f t="shared" si="0"/>
        <v>116.4</v>
      </c>
      <c r="G137" s="23" t="s">
        <v>4</v>
      </c>
      <c r="H137" s="2"/>
    </row>
    <row r="138" spans="1:8" x14ac:dyDescent="0.25">
      <c r="A138" s="2"/>
      <c r="B138" s="106" t="s">
        <v>150</v>
      </c>
      <c r="C138" s="30">
        <v>2016</v>
      </c>
      <c r="D138" s="30">
        <v>75</v>
      </c>
      <c r="E138" s="12">
        <v>75517.5</v>
      </c>
      <c r="F138" s="12">
        <f t="shared" si="0"/>
        <v>1006.9</v>
      </c>
      <c r="G138" s="23" t="s">
        <v>4</v>
      </c>
      <c r="H138" s="2"/>
    </row>
    <row r="139" spans="1:8" x14ac:dyDescent="0.25">
      <c r="A139" s="2"/>
      <c r="B139" s="106" t="s">
        <v>150</v>
      </c>
      <c r="C139" s="30">
        <v>2016</v>
      </c>
      <c r="D139" s="30">
        <v>75</v>
      </c>
      <c r="E139" s="12">
        <v>8105.5</v>
      </c>
      <c r="F139" s="12">
        <f t="shared" si="0"/>
        <v>108.07333333333334</v>
      </c>
      <c r="G139" s="23" t="s">
        <v>4</v>
      </c>
      <c r="H139" s="2"/>
    </row>
    <row r="140" spans="1:8" x14ac:dyDescent="0.25">
      <c r="A140" s="2"/>
      <c r="B140" s="106" t="s">
        <v>150</v>
      </c>
      <c r="C140" s="30">
        <v>2016</v>
      </c>
      <c r="D140" s="30">
        <v>75</v>
      </c>
      <c r="E140" s="12">
        <v>15372.5</v>
      </c>
      <c r="F140" s="12">
        <f t="shared" si="0"/>
        <v>204.96666666666667</v>
      </c>
      <c r="G140" s="23" t="s">
        <v>4</v>
      </c>
      <c r="H140" s="2"/>
    </row>
    <row r="141" spans="1:8" x14ac:dyDescent="0.25">
      <c r="A141" s="2"/>
      <c r="B141" s="106" t="s">
        <v>149</v>
      </c>
      <c r="C141" s="30">
        <v>2016</v>
      </c>
      <c r="D141" s="30">
        <v>5</v>
      </c>
      <c r="E141" s="12">
        <v>8036.85</v>
      </c>
      <c r="F141" s="12">
        <f t="shared" si="0"/>
        <v>1607.3700000000001</v>
      </c>
      <c r="G141" s="23" t="s">
        <v>4</v>
      </c>
      <c r="H141" s="2"/>
    </row>
    <row r="142" spans="1:8" x14ac:dyDescent="0.25">
      <c r="A142" s="2"/>
      <c r="B142" s="106" t="s">
        <v>150</v>
      </c>
      <c r="C142" s="30">
        <v>2016</v>
      </c>
      <c r="D142" s="30">
        <v>75</v>
      </c>
      <c r="E142" s="12">
        <v>12691.5</v>
      </c>
      <c r="F142" s="12">
        <f t="shared" si="0"/>
        <v>169.22</v>
      </c>
      <c r="G142" s="23" t="s">
        <v>4</v>
      </c>
      <c r="H142" s="2"/>
    </row>
    <row r="143" spans="1:8" x14ac:dyDescent="0.25">
      <c r="A143" s="2"/>
      <c r="B143" s="106" t="s">
        <v>150</v>
      </c>
      <c r="C143" s="30">
        <v>2016</v>
      </c>
      <c r="D143" s="30">
        <v>75</v>
      </c>
      <c r="E143" s="12">
        <v>12270</v>
      </c>
      <c r="F143" s="12">
        <f t="shared" si="0"/>
        <v>163.6</v>
      </c>
      <c r="G143" s="23" t="s">
        <v>4</v>
      </c>
      <c r="H143" s="2"/>
    </row>
    <row r="144" spans="1:8" x14ac:dyDescent="0.25">
      <c r="A144" s="2"/>
      <c r="B144" s="106" t="s">
        <v>150</v>
      </c>
      <c r="C144" s="30">
        <v>2016</v>
      </c>
      <c r="D144" s="30">
        <v>75</v>
      </c>
      <c r="E144" s="12">
        <v>17285.5</v>
      </c>
      <c r="F144" s="12">
        <f t="shared" si="0"/>
        <v>230.47333333333333</v>
      </c>
      <c r="G144" s="23" t="s">
        <v>4</v>
      </c>
      <c r="H144" s="2"/>
    </row>
    <row r="145" spans="1:8" x14ac:dyDescent="0.25">
      <c r="A145" s="2"/>
      <c r="B145" s="106" t="s">
        <v>150</v>
      </c>
      <c r="C145" s="30">
        <v>2016</v>
      </c>
      <c r="D145" s="30">
        <v>75</v>
      </c>
      <c r="E145" s="12">
        <v>8998</v>
      </c>
      <c r="F145" s="12">
        <f t="shared" si="0"/>
        <v>119.97333333333333</v>
      </c>
      <c r="G145" s="23" t="s">
        <v>4</v>
      </c>
      <c r="H145" s="2"/>
    </row>
    <row r="146" spans="1:8" x14ac:dyDescent="0.25">
      <c r="A146" s="2"/>
      <c r="B146" s="106" t="s">
        <v>150</v>
      </c>
      <c r="C146" s="30">
        <v>2016</v>
      </c>
      <c r="D146" s="30">
        <v>75</v>
      </c>
      <c r="E146" s="12">
        <v>13497</v>
      </c>
      <c r="F146" s="12">
        <f t="shared" si="0"/>
        <v>179.96</v>
      </c>
      <c r="G146" s="23" t="s">
        <v>4</v>
      </c>
      <c r="H146" s="2"/>
    </row>
    <row r="147" spans="1:8" x14ac:dyDescent="0.25">
      <c r="A147" s="2"/>
      <c r="B147" s="106" t="s">
        <v>150</v>
      </c>
      <c r="C147" s="30">
        <v>2016</v>
      </c>
      <c r="D147" s="30">
        <v>75</v>
      </c>
      <c r="E147" s="12">
        <v>12270</v>
      </c>
      <c r="F147" s="12">
        <f t="shared" si="0"/>
        <v>163.6</v>
      </c>
      <c r="G147" s="23" t="s">
        <v>4</v>
      </c>
      <c r="H147" s="2"/>
    </row>
    <row r="148" spans="1:8" x14ac:dyDescent="0.25">
      <c r="A148" s="2"/>
      <c r="B148" s="106" t="s">
        <v>150</v>
      </c>
      <c r="C148" s="30">
        <v>2016</v>
      </c>
      <c r="D148" s="30">
        <v>75</v>
      </c>
      <c r="E148" s="12">
        <v>3681</v>
      </c>
      <c r="F148" s="12">
        <f t="shared" si="0"/>
        <v>49.08</v>
      </c>
      <c r="G148" s="23" t="s">
        <v>4</v>
      </c>
      <c r="H148" s="2"/>
    </row>
    <row r="149" spans="1:8" x14ac:dyDescent="0.25">
      <c r="A149" s="2"/>
      <c r="B149" s="106" t="s">
        <v>150</v>
      </c>
      <c r="C149" s="30">
        <v>2016</v>
      </c>
      <c r="D149" s="30">
        <v>75</v>
      </c>
      <c r="E149" s="12">
        <v>12985.75</v>
      </c>
      <c r="F149" s="12">
        <f t="shared" si="0"/>
        <v>173.14333333333335</v>
      </c>
      <c r="G149" s="23" t="s">
        <v>4</v>
      </c>
      <c r="H149" s="2"/>
    </row>
    <row r="150" spans="1:8" x14ac:dyDescent="0.25">
      <c r="A150" s="2"/>
      <c r="B150" s="106" t="s">
        <v>149</v>
      </c>
      <c r="C150" s="30">
        <v>2016</v>
      </c>
      <c r="D150" s="30">
        <v>5</v>
      </c>
      <c r="E150" s="12">
        <v>2147.25</v>
      </c>
      <c r="F150" s="12">
        <f t="shared" si="0"/>
        <v>429.45</v>
      </c>
      <c r="G150" s="23" t="s">
        <v>4</v>
      </c>
      <c r="H150" s="2"/>
    </row>
    <row r="151" spans="1:8" x14ac:dyDescent="0.25">
      <c r="A151" s="2"/>
      <c r="B151" s="106" t="s">
        <v>149</v>
      </c>
      <c r="C151" s="30">
        <v>2016</v>
      </c>
      <c r="D151" s="30">
        <v>5</v>
      </c>
      <c r="E151" s="12">
        <v>3885.5</v>
      </c>
      <c r="F151" s="12">
        <f t="shared" si="0"/>
        <v>777.1</v>
      </c>
      <c r="G151" s="23" t="s">
        <v>4</v>
      </c>
      <c r="H151" s="2"/>
    </row>
    <row r="152" spans="1:8" x14ac:dyDescent="0.25">
      <c r="A152" s="2"/>
      <c r="B152" s="106" t="s">
        <v>149</v>
      </c>
      <c r="C152" s="30">
        <v>2016</v>
      </c>
      <c r="D152" s="30">
        <v>5</v>
      </c>
      <c r="E152" s="12">
        <v>1784</v>
      </c>
      <c r="F152" s="12">
        <f t="shared" si="0"/>
        <v>356.8</v>
      </c>
      <c r="G152" s="23" t="s">
        <v>4</v>
      </c>
      <c r="H152" s="2"/>
    </row>
    <row r="153" spans="1:8" x14ac:dyDescent="0.25">
      <c r="A153" s="2"/>
      <c r="B153" s="106" t="s">
        <v>149</v>
      </c>
      <c r="C153" s="30">
        <v>2016</v>
      </c>
      <c r="D153" s="30">
        <v>5</v>
      </c>
      <c r="E153" s="12">
        <v>5726</v>
      </c>
      <c r="F153" s="12">
        <f t="shared" si="0"/>
        <v>1145.2</v>
      </c>
      <c r="G153" s="23" t="s">
        <v>4</v>
      </c>
      <c r="H153" s="2"/>
    </row>
    <row r="154" spans="1:8" x14ac:dyDescent="0.25">
      <c r="A154" s="2"/>
      <c r="B154" s="106" t="s">
        <v>149</v>
      </c>
      <c r="C154" s="30">
        <v>2016</v>
      </c>
      <c r="D154" s="30">
        <v>5</v>
      </c>
      <c r="E154" s="12">
        <v>3197</v>
      </c>
      <c r="F154" s="12">
        <f t="shared" si="0"/>
        <v>639.4</v>
      </c>
      <c r="G154" s="23" t="s">
        <v>4</v>
      </c>
      <c r="H154" s="2"/>
    </row>
    <row r="155" spans="1:8" x14ac:dyDescent="0.25">
      <c r="A155" s="2"/>
      <c r="B155" s="106" t="s">
        <v>149</v>
      </c>
      <c r="C155" s="30">
        <v>2016</v>
      </c>
      <c r="D155" s="30">
        <v>5</v>
      </c>
      <c r="E155" s="12">
        <v>1636</v>
      </c>
      <c r="F155" s="12">
        <f t="shared" si="0"/>
        <v>327.2</v>
      </c>
      <c r="G155" s="23" t="s">
        <v>4</v>
      </c>
      <c r="H155" s="2"/>
    </row>
    <row r="156" spans="1:8" x14ac:dyDescent="0.25">
      <c r="A156" s="2"/>
      <c r="B156" s="106" t="s">
        <v>149</v>
      </c>
      <c r="C156" s="30">
        <v>2016</v>
      </c>
      <c r="D156" s="30">
        <v>5</v>
      </c>
      <c r="E156" s="12">
        <v>9611.5</v>
      </c>
      <c r="F156" s="12">
        <f t="shared" si="0"/>
        <v>1922.3</v>
      </c>
      <c r="G156" s="23" t="s">
        <v>4</v>
      </c>
      <c r="H156" s="2"/>
    </row>
    <row r="157" spans="1:8" x14ac:dyDescent="0.25">
      <c r="A157" s="2"/>
      <c r="B157" s="106" t="s">
        <v>149</v>
      </c>
      <c r="C157" s="30">
        <v>2016</v>
      </c>
      <c r="D157" s="30">
        <v>5</v>
      </c>
      <c r="E157" s="12">
        <v>4294.5</v>
      </c>
      <c r="F157" s="12">
        <f t="shared" si="0"/>
        <v>858.9</v>
      </c>
      <c r="G157" s="23" t="s">
        <v>4</v>
      </c>
      <c r="H157" s="2"/>
    </row>
    <row r="158" spans="1:8" x14ac:dyDescent="0.25">
      <c r="A158" s="2"/>
      <c r="B158" s="106" t="s">
        <v>149</v>
      </c>
      <c r="C158" s="30">
        <v>2016</v>
      </c>
      <c r="D158" s="30">
        <v>5</v>
      </c>
      <c r="E158" s="12">
        <v>1338</v>
      </c>
      <c r="F158" s="12">
        <f t="shared" si="0"/>
        <v>267.60000000000002</v>
      </c>
      <c r="G158" s="23" t="s">
        <v>4</v>
      </c>
      <c r="H158" s="2"/>
    </row>
    <row r="159" spans="1:8" x14ac:dyDescent="0.25">
      <c r="A159" s="2"/>
      <c r="B159" s="106" t="s">
        <v>149</v>
      </c>
      <c r="C159" s="30">
        <v>2016</v>
      </c>
      <c r="D159" s="30">
        <v>5</v>
      </c>
      <c r="E159" s="12">
        <v>5521.5</v>
      </c>
      <c r="F159" s="12">
        <f t="shared" si="0"/>
        <v>1104.3</v>
      </c>
      <c r="G159" s="23" t="s">
        <v>4</v>
      </c>
      <c r="H159" s="2"/>
    </row>
    <row r="160" spans="1:8" x14ac:dyDescent="0.25">
      <c r="A160" s="2"/>
      <c r="B160" s="106" t="s">
        <v>149</v>
      </c>
      <c r="C160" s="30">
        <v>2016</v>
      </c>
      <c r="D160" s="30">
        <v>5</v>
      </c>
      <c r="E160" s="12">
        <v>818</v>
      </c>
      <c r="F160" s="12">
        <f t="shared" si="0"/>
        <v>163.6</v>
      </c>
      <c r="G160" s="23" t="s">
        <v>4</v>
      </c>
      <c r="H160" s="2"/>
    </row>
    <row r="161" spans="1:8" x14ac:dyDescent="0.25">
      <c r="A161" s="2"/>
      <c r="B161" s="106" t="s">
        <v>155</v>
      </c>
      <c r="C161" s="30">
        <v>2016</v>
      </c>
      <c r="D161" s="30">
        <v>5</v>
      </c>
      <c r="E161" s="12">
        <v>208228.95</v>
      </c>
      <c r="F161" s="12">
        <f t="shared" si="0"/>
        <v>41645.79</v>
      </c>
      <c r="G161" s="23" t="s">
        <v>4</v>
      </c>
      <c r="H161" s="2"/>
    </row>
    <row r="162" spans="1:8" x14ac:dyDescent="0.25">
      <c r="A162" s="2"/>
      <c r="B162" s="106" t="s">
        <v>150</v>
      </c>
      <c r="C162" s="30">
        <v>2016</v>
      </c>
      <c r="D162" s="30">
        <v>75</v>
      </c>
      <c r="E162" s="12">
        <v>179992.22</v>
      </c>
      <c r="F162" s="12">
        <f t="shared" si="0"/>
        <v>2399.8962666666666</v>
      </c>
      <c r="G162" s="23" t="s">
        <v>4</v>
      </c>
      <c r="H162" s="2"/>
    </row>
    <row r="163" spans="1:8" x14ac:dyDescent="0.25">
      <c r="A163" s="2"/>
      <c r="B163" s="106" t="s">
        <v>150</v>
      </c>
      <c r="C163" s="30">
        <v>2016</v>
      </c>
      <c r="D163" s="30">
        <v>75</v>
      </c>
      <c r="E163" s="12">
        <v>591484.63</v>
      </c>
      <c r="F163" s="12">
        <f t="shared" si="0"/>
        <v>7886.4617333333335</v>
      </c>
      <c r="G163" s="23" t="s">
        <v>4</v>
      </c>
      <c r="H163" s="2"/>
    </row>
    <row r="164" spans="1:8" x14ac:dyDescent="0.25">
      <c r="A164" s="2"/>
      <c r="B164" s="106" t="s">
        <v>149</v>
      </c>
      <c r="C164" s="30">
        <v>2016</v>
      </c>
      <c r="D164" s="30">
        <v>5</v>
      </c>
      <c r="E164" s="12">
        <v>8474</v>
      </c>
      <c r="F164" s="12">
        <f t="shared" si="0"/>
        <v>1694.8</v>
      </c>
      <c r="G164" s="23" t="s">
        <v>4</v>
      </c>
      <c r="H164" s="2"/>
    </row>
    <row r="165" spans="1:8" x14ac:dyDescent="0.25">
      <c r="A165" s="2"/>
      <c r="B165" s="106" t="s">
        <v>149</v>
      </c>
      <c r="C165" s="30">
        <v>2016</v>
      </c>
      <c r="D165" s="30">
        <v>5</v>
      </c>
      <c r="E165" s="12">
        <v>7136</v>
      </c>
      <c r="F165" s="12">
        <f t="shared" si="0"/>
        <v>1427.2</v>
      </c>
      <c r="G165" s="23" t="s">
        <v>4</v>
      </c>
      <c r="H165" s="2"/>
    </row>
    <row r="166" spans="1:8" x14ac:dyDescent="0.25">
      <c r="A166" s="2"/>
      <c r="B166" s="106" t="s">
        <v>149</v>
      </c>
      <c r="C166" s="30">
        <v>2016</v>
      </c>
      <c r="D166" s="30">
        <v>5</v>
      </c>
      <c r="E166" s="12">
        <v>3568</v>
      </c>
      <c r="F166" s="12">
        <f t="shared" si="0"/>
        <v>713.6</v>
      </c>
      <c r="G166" s="23" t="s">
        <v>4</v>
      </c>
      <c r="H166" s="2"/>
    </row>
    <row r="167" spans="1:8" x14ac:dyDescent="0.25">
      <c r="A167" s="2"/>
      <c r="B167" s="106" t="s">
        <v>149</v>
      </c>
      <c r="C167" s="30">
        <v>2016</v>
      </c>
      <c r="D167" s="30">
        <v>5</v>
      </c>
      <c r="E167" s="12">
        <v>8139.5</v>
      </c>
      <c r="F167" s="12">
        <f t="shared" si="0"/>
        <v>1627.9</v>
      </c>
      <c r="G167" s="23" t="s">
        <v>4</v>
      </c>
      <c r="H167" s="2"/>
    </row>
    <row r="168" spans="1:8" x14ac:dyDescent="0.25">
      <c r="A168" s="2"/>
      <c r="B168" s="106" t="s">
        <v>149</v>
      </c>
      <c r="C168" s="30">
        <v>2016</v>
      </c>
      <c r="D168" s="30">
        <v>5</v>
      </c>
      <c r="E168" s="12">
        <v>5909.5</v>
      </c>
      <c r="F168" s="12">
        <f t="shared" si="0"/>
        <v>1181.9000000000001</v>
      </c>
      <c r="G168" s="23" t="s">
        <v>4</v>
      </c>
      <c r="H168" s="2"/>
    </row>
    <row r="169" spans="1:8" x14ac:dyDescent="0.25">
      <c r="A169" s="2"/>
      <c r="B169" s="106" t="s">
        <v>149</v>
      </c>
      <c r="C169" s="30">
        <v>2016</v>
      </c>
      <c r="D169" s="30">
        <v>5</v>
      </c>
      <c r="E169" s="12">
        <v>4348.5</v>
      </c>
      <c r="F169" s="12">
        <f t="shared" si="0"/>
        <v>869.7</v>
      </c>
      <c r="G169" s="23" t="s">
        <v>4</v>
      </c>
      <c r="H169" s="2"/>
    </row>
    <row r="170" spans="1:8" x14ac:dyDescent="0.25">
      <c r="A170" s="2"/>
      <c r="B170" s="106" t="s">
        <v>149</v>
      </c>
      <c r="C170" s="30">
        <v>2016</v>
      </c>
      <c r="D170" s="30">
        <v>5</v>
      </c>
      <c r="E170" s="12">
        <v>1561</v>
      </c>
      <c r="F170" s="12">
        <f t="shared" si="0"/>
        <v>312.2</v>
      </c>
      <c r="G170" s="23" t="s">
        <v>4</v>
      </c>
      <c r="H170" s="2"/>
    </row>
    <row r="171" spans="1:8" x14ac:dyDescent="0.25">
      <c r="A171" s="2"/>
      <c r="B171" s="106" t="s">
        <v>149</v>
      </c>
      <c r="C171" s="30">
        <v>2016</v>
      </c>
      <c r="D171" s="30">
        <v>5</v>
      </c>
      <c r="E171" s="12">
        <v>12153.5</v>
      </c>
      <c r="F171" s="12">
        <f t="shared" si="0"/>
        <v>2430.6999999999998</v>
      </c>
      <c r="G171" s="23" t="s">
        <v>4</v>
      </c>
      <c r="H171" s="2"/>
    </row>
    <row r="172" spans="1:8" x14ac:dyDescent="0.25">
      <c r="A172" s="2"/>
      <c r="B172" s="106" t="s">
        <v>149</v>
      </c>
      <c r="C172" s="30">
        <v>2016</v>
      </c>
      <c r="D172" s="30">
        <v>5</v>
      </c>
      <c r="E172" s="12">
        <v>1561</v>
      </c>
      <c r="F172" s="12">
        <f t="shared" si="0"/>
        <v>312.2</v>
      </c>
      <c r="G172" s="23" t="s">
        <v>4</v>
      </c>
      <c r="H172" s="2"/>
    </row>
    <row r="173" spans="1:8" x14ac:dyDescent="0.25">
      <c r="A173" s="2"/>
      <c r="B173" s="106" t="s">
        <v>149</v>
      </c>
      <c r="C173" s="30">
        <v>2016</v>
      </c>
      <c r="D173" s="30">
        <v>5</v>
      </c>
      <c r="E173" s="12">
        <v>5575</v>
      </c>
      <c r="F173" s="12">
        <f t="shared" si="0"/>
        <v>1115</v>
      </c>
      <c r="G173" s="23" t="s">
        <v>4</v>
      </c>
      <c r="H173" s="2"/>
    </row>
    <row r="174" spans="1:8" x14ac:dyDescent="0.25">
      <c r="A174" s="2"/>
      <c r="B174" s="106" t="s">
        <v>149</v>
      </c>
      <c r="C174" s="30">
        <v>2016</v>
      </c>
      <c r="D174" s="30">
        <v>5</v>
      </c>
      <c r="E174" s="12">
        <v>5575</v>
      </c>
      <c r="F174" s="12">
        <f t="shared" si="0"/>
        <v>1115</v>
      </c>
      <c r="G174" s="23" t="s">
        <v>4</v>
      </c>
      <c r="H174" s="2"/>
    </row>
    <row r="175" spans="1:8" x14ac:dyDescent="0.25">
      <c r="A175" s="2"/>
      <c r="B175" s="106" t="s">
        <v>149</v>
      </c>
      <c r="C175" s="30">
        <v>2016</v>
      </c>
      <c r="D175" s="30">
        <v>5</v>
      </c>
      <c r="E175" s="12">
        <v>3679.5</v>
      </c>
      <c r="F175" s="12">
        <f t="shared" si="0"/>
        <v>735.9</v>
      </c>
      <c r="G175" s="23" t="s">
        <v>4</v>
      </c>
      <c r="H175" s="2"/>
    </row>
    <row r="176" spans="1:8" x14ac:dyDescent="0.25">
      <c r="A176" s="2"/>
      <c r="B176" s="106" t="s">
        <v>149</v>
      </c>
      <c r="C176" s="30">
        <v>2016</v>
      </c>
      <c r="D176" s="30">
        <v>5</v>
      </c>
      <c r="E176" s="12">
        <v>1895.5</v>
      </c>
      <c r="F176" s="12">
        <f t="shared" si="0"/>
        <v>379.1</v>
      </c>
      <c r="G176" s="23" t="s">
        <v>4</v>
      </c>
      <c r="H176" s="2"/>
    </row>
    <row r="177" spans="1:8" x14ac:dyDescent="0.25">
      <c r="A177" s="2"/>
      <c r="B177" s="106" t="s">
        <v>149</v>
      </c>
      <c r="C177" s="30">
        <v>2016</v>
      </c>
      <c r="D177" s="30">
        <v>5</v>
      </c>
      <c r="E177" s="12">
        <v>4460</v>
      </c>
      <c r="F177" s="12">
        <f t="shared" si="0"/>
        <v>892</v>
      </c>
      <c r="G177" s="23" t="s">
        <v>4</v>
      </c>
      <c r="H177" s="2"/>
    </row>
    <row r="178" spans="1:8" x14ac:dyDescent="0.25">
      <c r="A178" s="2"/>
      <c r="B178" s="106" t="s">
        <v>149</v>
      </c>
      <c r="C178" s="30">
        <v>2016</v>
      </c>
      <c r="D178" s="30">
        <v>5</v>
      </c>
      <c r="E178" s="12">
        <v>892</v>
      </c>
      <c r="F178" s="12">
        <f t="shared" si="0"/>
        <v>178.4</v>
      </c>
      <c r="G178" s="23" t="s">
        <v>4</v>
      </c>
      <c r="H178" s="2"/>
    </row>
    <row r="179" spans="1:8" x14ac:dyDescent="0.25">
      <c r="A179" s="2"/>
      <c r="B179" s="106" t="s">
        <v>149</v>
      </c>
      <c r="C179" s="30">
        <v>2016</v>
      </c>
      <c r="D179" s="30">
        <v>5</v>
      </c>
      <c r="E179" s="12">
        <v>2787.5</v>
      </c>
      <c r="F179" s="12">
        <f t="shared" si="0"/>
        <v>557.5</v>
      </c>
      <c r="G179" s="23" t="s">
        <v>4</v>
      </c>
      <c r="H179" s="2"/>
    </row>
    <row r="180" spans="1:8" x14ac:dyDescent="0.25">
      <c r="A180" s="2"/>
      <c r="B180" s="106" t="s">
        <v>149</v>
      </c>
      <c r="C180" s="30">
        <v>2016</v>
      </c>
      <c r="D180" s="30">
        <v>5</v>
      </c>
      <c r="E180" s="12">
        <v>557.5</v>
      </c>
      <c r="F180" s="12">
        <f t="shared" si="0"/>
        <v>111.5</v>
      </c>
      <c r="G180" s="23" t="s">
        <v>4</v>
      </c>
      <c r="H180" s="2"/>
    </row>
    <row r="181" spans="1:8" ht="26.25" x14ac:dyDescent="0.25">
      <c r="A181" s="2"/>
      <c r="B181" s="106" t="s">
        <v>147</v>
      </c>
      <c r="C181" s="30">
        <v>2016</v>
      </c>
      <c r="D181" s="30">
        <v>50</v>
      </c>
      <c r="E181" s="12">
        <v>2841894.5</v>
      </c>
      <c r="F181" s="12">
        <f t="shared" si="0"/>
        <v>56837.89</v>
      </c>
      <c r="G181" s="23" t="s">
        <v>4</v>
      </c>
      <c r="H181" s="2"/>
    </row>
    <row r="182" spans="1:8" x14ac:dyDescent="0.25">
      <c r="A182" s="2"/>
      <c r="B182" s="106" t="s">
        <v>150</v>
      </c>
      <c r="C182" s="30">
        <v>2016</v>
      </c>
      <c r="D182" s="30">
        <v>75</v>
      </c>
      <c r="E182" s="12">
        <v>88105.34</v>
      </c>
      <c r="F182" s="12">
        <f t="shared" si="0"/>
        <v>1174.7378666666666</v>
      </c>
      <c r="G182" s="23" t="s">
        <v>4</v>
      </c>
      <c r="H182" s="2"/>
    </row>
    <row r="183" spans="1:8" x14ac:dyDescent="0.25">
      <c r="A183" s="2"/>
      <c r="B183" s="106" t="s">
        <v>156</v>
      </c>
      <c r="C183" s="30">
        <v>2016</v>
      </c>
      <c r="D183" s="30">
        <v>5</v>
      </c>
      <c r="E183" s="12">
        <v>225757.4</v>
      </c>
      <c r="F183" s="12">
        <f t="shared" si="0"/>
        <v>45151.479999999996</v>
      </c>
      <c r="G183" s="23" t="s">
        <v>4</v>
      </c>
      <c r="H183" s="2"/>
    </row>
    <row r="184" spans="1:8" x14ac:dyDescent="0.25">
      <c r="A184" s="2"/>
      <c r="B184" s="106" t="s">
        <v>157</v>
      </c>
      <c r="C184" s="30">
        <v>2016</v>
      </c>
      <c r="D184" s="30">
        <v>75</v>
      </c>
      <c r="E184" s="12">
        <v>225697.51</v>
      </c>
      <c r="F184" s="12">
        <f t="shared" si="0"/>
        <v>3009.3001333333336</v>
      </c>
      <c r="G184" s="23" t="s">
        <v>4</v>
      </c>
      <c r="H184" s="2"/>
    </row>
    <row r="185" spans="1:8" x14ac:dyDescent="0.25">
      <c r="A185" s="2"/>
      <c r="B185" s="82" t="s">
        <v>76</v>
      </c>
      <c r="C185" s="83"/>
      <c r="D185" s="83"/>
      <c r="E185" s="84"/>
      <c r="F185" s="21">
        <f>SUM(F10:F184)</f>
        <v>1195317.2539666658</v>
      </c>
      <c r="G185" s="22" t="s">
        <v>4</v>
      </c>
      <c r="H185" s="2"/>
    </row>
    <row r="186" spans="1:8" x14ac:dyDescent="0.25">
      <c r="A186" s="2"/>
      <c r="B186" s="2"/>
      <c r="C186" s="2"/>
      <c r="D186" s="2"/>
      <c r="E186" s="2"/>
      <c r="F186" s="2"/>
      <c r="G186" s="2"/>
      <c r="H186" s="2"/>
    </row>
    <row r="187" spans="1:8" x14ac:dyDescent="0.25">
      <c r="A187" s="2"/>
      <c r="B187" s="2"/>
      <c r="C187" s="2"/>
      <c r="D187" s="2"/>
      <c r="E187" s="2"/>
      <c r="F187" s="2"/>
      <c r="G187" s="2"/>
      <c r="H187" s="2"/>
    </row>
    <row r="188" spans="1:8" x14ac:dyDescent="0.25">
      <c r="A188" s="2"/>
      <c r="B188" s="2"/>
      <c r="C188" s="2"/>
      <c r="D188" s="2"/>
      <c r="E188" s="2"/>
      <c r="F188" s="2"/>
      <c r="G188" s="2"/>
      <c r="H188" s="2"/>
    </row>
    <row r="189" spans="1:8" x14ac:dyDescent="0.25">
      <c r="A189" s="2"/>
      <c r="B189" s="2"/>
      <c r="C189" s="2"/>
      <c r="D189" s="2"/>
      <c r="E189" s="2"/>
      <c r="F189" s="2"/>
      <c r="G189" s="2"/>
      <c r="H189" s="2"/>
    </row>
  </sheetData>
  <sheetProtection password="DFE9" sheet="1" objects="1" scenarios="1"/>
  <mergeCells count="4">
    <mergeCell ref="B185:E18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2018-08-13T09:30:14Z</dcterms:modified>
</cp:coreProperties>
</file>