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20" i="19" l="1"/>
  <c r="G21" i="19" s="1"/>
  <c r="E11" i="2" s="1"/>
  <c r="F13" i="11" l="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14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15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<sst xmlns="http://schemas.openxmlformats.org/spreadsheetml/2006/main" count="347" uniqueCount="180">
  <si>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</si>
  <si>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</si>
  <si>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</si>
  <si>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</si>
  <si>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</si>
  <si>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</si>
  <si>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</si>
  <si>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</si>
  <si>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</si>
  <si>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</si>
  <si>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</si>
  <si>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</si>
  <si>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</si>
  <si>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</si>
  <si>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</si>
  <si>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</si>
  <si>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</si>
  <si>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</si>
  <si>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</si>
  <si>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</si>
  <si>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</si>
  <si>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</si>
  <si>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</si>
  <si>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</si>
  <si>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</si>
  <si>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</si>
  <si>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</si>
  <si>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</si>
  <si>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</si>
  <si>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</si>
  <si>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</si>
  <si>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</si>
  <si>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</si>
  <si>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</si>
  <si>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</si>
  <si>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</si>
  <si>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</si>
  <si>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</si>
  <si>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</si>
  <si>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</si>
  <si>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</si>
  <si>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</si>
  <si>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</si>
  <si>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</si>
  <si>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</si>
  <si>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</si>
  <si>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</si>
  <si>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</si>
  <si>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</si>
  <si>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</si>
  <si>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</si>
  <si>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</si>
  <si>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</si>
  <si>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</si>
  <si>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</si>
  <si>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</si>
  <si>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</si>
  <si>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</si>
  <si>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</si>
  <si>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</si>
  <si>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</si>
  <si>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</si>
  <si>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</si>
  <si>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</si>
  <si>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</si>
  <si>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</si>
  <si>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</si>
  <si>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</si>
  <si>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</si>
  <si>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</si>
  <si>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</si>
  <si>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</si>
  <si>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</si>
  <si>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</si>
  <si>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</si>
  <si>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</si>
  <si>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</si>
  <si>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</si>
  <si>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</si>
  <si>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</si>
  <si>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</si>
  <si>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</si>
  <si>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</si>
  <si>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</si>
  <si>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</si>
  <si>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</si>
  <si>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</si>
  <si>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</si>
  <si>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</si>
  <si>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</si>
  <si>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</si>
  <si>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</si>
  <si>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</si>
  <si>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</si>
  <si>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</si>
  <si>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</si>
  <si>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</si>
  <si>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</si>
  <si>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</si>
  <si>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</si>
  <si>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</si>
  <si>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</si>
  <si>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</si>
  <si>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</si>
  <si>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</si>
  <si>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</si>
  <si>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</si>
  <si>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</si>
  <si>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</si>
  <si>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</si>
  <si>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</si>
  <si>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</si>
  <si>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</si>
  <si>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</si>
  <si>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</si>
  <si>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</si>
  <si>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</si>
  <si>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</si>
  <si>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</si>
  <si>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</si>
  <si>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</si>
  <si>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</si>
  <si>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</si>
  <si>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</si>
  <si>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</si>
  <si>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</si>
  <si>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</si>
  <si>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</si>
  <si>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</si>
  <si>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</si>
  <si>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</si>
  <si>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</si>
  <si>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</si>
  <si>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</si>
  <si>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</si>
  <si>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</si>
  <si>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</si>
  <si>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</si>
  <si>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</si>
  <si>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</si>
  <si>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</si>
  <si>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</si>
  <si>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</si>
  <si>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</si>
  <si>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</si>
  <si>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</si>
  <si>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</si>
  <si>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Strømpeforing Ø 200 mm &lt; Ledningsnet ≤ Ø 500 mm</t>
  </si>
  <si>
    <t>Forsinkelsesbassiner, lukkede med automatisk rensning og SRO Miljøklasse A (1.000-3.000 m3) - Konstruktioner</t>
  </si>
  <si>
    <t>Pumpeinstallation Miljøklasse A (1.000-1.500 l/s) - Mek/EL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</si>
  <si>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</si>
  <si>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</si>
  <si>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</si>
  <si>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</si>
  <si>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</si>
  <si>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</si>
  <si>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</si>
  <si>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</si>
  <si>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</si>
  <si>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</si>
  <si>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</si>
  <si>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</si>
  <si>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</si>
  <si>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</si>
  <si>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</si>
  <si>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</si>
  <si>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</si>
  <si>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</si>
  <si>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</si>
  <si>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</si>
  <si>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</si>
  <si>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</si>
  <si>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</si>
  <si>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</si>
  <si>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</si>
  <si>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</si>
  <si>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</si>
  <si>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</si>
  <si>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Nye ikke-påvirkelige omkostninger og ændring af tidligere godkendte medfinansieringsprojekter</t>
  </si>
  <si>
    <t>Meromkostninger til medfinansieringsprojektet Gentofterenden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</si>
</sst>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168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30453872.34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31547700</v>
      </c>
      <c r="H10" s="23" t="s">
        <v>4</v>
      </c>
      <c r="I10" s="2"/>
    </row>
    <row r="11" spans="1:9" x14ac:dyDescent="0.25">
      <c r="A11" s="2"/>
      <c r="B11" s="83" t="s">
        <v>169</v>
      </c>
      <c r="C11" s="84"/>
      <c r="D11" s="84"/>
      <c r="E11" s="84"/>
      <c r="F11" s="85"/>
      <c r="G11" s="21">
        <f>G9-G10</f>
        <v>-1093827.6600000001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170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14419019.09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16313192</v>
      </c>
      <c r="H16" s="23" t="s">
        <v>4</v>
      </c>
      <c r="I16" s="2"/>
    </row>
    <row r="17" spans="1:9" x14ac:dyDescent="0.25">
      <c r="A17" s="2"/>
      <c r="B17" s="83" t="s">
        <v>170</v>
      </c>
      <c r="C17" s="84"/>
      <c r="D17" s="84"/>
      <c r="E17" s="84"/>
      <c r="F17" s="85"/>
      <c r="G17" s="21">
        <f>G15-G16</f>
        <v>-1894172.9100000001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171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231146.28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145250</v>
      </c>
      <c r="H22" s="23" t="s">
        <v>4</v>
      </c>
      <c r="I22" s="2"/>
    </row>
    <row r="23" spans="1:9" x14ac:dyDescent="0.25">
      <c r="A23" s="2"/>
      <c r="B23" s="83" t="s">
        <v>171</v>
      </c>
      <c r="C23" s="84"/>
      <c r="D23" s="84"/>
      <c r="E23" s="84"/>
      <c r="F23" s="85"/>
      <c r="G23" s="21">
        <f>G21-G22</f>
        <v>85896.28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172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151666.07999999999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3935640</v>
      </c>
      <c r="H28" s="23" t="s">
        <v>4</v>
      </c>
      <c r="I28" s="2"/>
    </row>
    <row r="29" spans="1:9" ht="15" customHeight="1" x14ac:dyDescent="0.25">
      <c r="A29" s="2"/>
      <c r="B29" s="88" t="s">
        <v>172</v>
      </c>
      <c r="C29" s="89"/>
      <c r="D29" s="89"/>
      <c r="E29" s="89"/>
      <c r="F29" s="90"/>
      <c r="G29" s="21">
        <f>G27-G28</f>
        <v>-3783973.92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2016'!F15</f>
        <v>729832.55666666664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2866666.6666666665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-2136834.11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107682869.28324093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20285291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6166886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1154299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7089880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34696356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209402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209402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-10292562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-15287696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-9325500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-34905758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0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3568703</v>
      </c>
      <c r="F30" s="28" t="s">
        <v>4</v>
      </c>
      <c r="G30" s="18">
        <f>-$E$30</f>
        <v>-3568703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95140612.019999996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2672902.11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97813514.129999995</v>
      </c>
      <c r="F35" s="28" t="s">
        <v>4</v>
      </c>
      <c r="G35" s="18">
        <f>-E35</f>
        <v>-97813514.129999995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6300652.153240934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165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3" t="s">
        <v>166</v>
      </c>
      <c r="C10" s="104"/>
      <c r="D10" s="105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178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177</v>
      </c>
      <c r="C16" s="77"/>
      <c r="D16" s="77"/>
      <c r="E16" s="78"/>
      <c r="F16" s="98" t="s">
        <v>162</v>
      </c>
      <c r="G16" s="98"/>
      <c r="H16" s="2"/>
    </row>
    <row r="17" spans="1:8" x14ac:dyDescent="0.25">
      <c r="A17" s="2"/>
      <c r="B17" s="73" t="s">
        <v>179</v>
      </c>
      <c r="C17" s="74"/>
      <c r="D17" s="74"/>
      <c r="E17" s="75"/>
      <c r="F17" s="12">
        <v>2009923</v>
      </c>
      <c r="G17" s="23" t="s">
        <v>4</v>
      </c>
      <c r="H17" s="2"/>
    </row>
    <row r="18" spans="1:8" x14ac:dyDescent="0.25">
      <c r="A18" s="2"/>
      <c r="B18" s="83" t="s">
        <v>163</v>
      </c>
      <c r="C18" s="84"/>
      <c r="D18" s="84"/>
      <c r="E18" s="85"/>
      <c r="F18" s="21">
        <f>SUM(F17:F17)</f>
        <v>2009923</v>
      </c>
      <c r="G18" s="22" t="s">
        <v>4</v>
      </c>
      <c r="H18" s="2"/>
    </row>
    <row r="19" spans="1:8" x14ac:dyDescent="0.25">
      <c r="A19" s="2"/>
      <c r="B19" s="83" t="s">
        <v>164</v>
      </c>
      <c r="C19" s="84"/>
      <c r="D19" s="84"/>
      <c r="E19" s="85"/>
      <c r="F19" s="21">
        <f>F18*(1+'Fane 2.1. Økonomisk ramme 2018'!E18/100)</f>
        <v>2045096.6525000001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6" t="s">
        <v>173</v>
      </c>
      <c r="C10" s="107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95504876.939078867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33393209.971284412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omk.'!G21</f>
        <v>-2196463.5245354972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175</v>
      </c>
      <c r="C12" s="38"/>
      <c r="D12" s="39"/>
      <c r="E12" s="12">
        <f>'Fane 5. Individuelt eff.krav'!G10</f>
        <v>-1858557.6549153037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161</v>
      </c>
      <c r="C15" s="71"/>
      <c r="D15" s="72"/>
      <c r="E15" s="12">
        <f>'Fane 11. Tillæg'!F19</f>
        <v>2045096.6525000001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1636161.6672122416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602726.23179729201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1147711.9634317821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167</v>
      </c>
      <c r="C22" s="81"/>
      <c r="D22" s="82"/>
      <c r="E22" s="18">
        <f>SUM(E9,E11:E17,E19)-SUM(E20:E21)</f>
        <v>93380675.884111255</v>
      </c>
      <c r="F22" s="19" t="s">
        <v>4</v>
      </c>
      <c r="G22" s="18">
        <f>E22</f>
        <v>93380675.884111255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-4441676.792768959</v>
      </c>
      <c r="F24" s="19" t="s">
        <v>4</v>
      </c>
      <c r="G24" s="18">
        <f>E24</f>
        <v>-4441676.792768959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-1093827.6600000001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-1894172.9100000001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85896.28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-3783973.92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-2136834.11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-8822912.3200000003</v>
      </c>
      <c r="F31" s="19" t="s">
        <v>4</v>
      </c>
      <c r="G31" s="18">
        <f>E31</f>
        <v>-8822912.3200000003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6300652.153240934</v>
      </c>
      <c r="F33" s="19" t="s">
        <v>4</v>
      </c>
      <c r="G33" s="18">
        <f>E33</f>
        <v>6300652.153240934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86416738.924583241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93380675.884111255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33823575.353485778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1634161.8279719469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595763.88984665158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1146244.9865523907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167</v>
      </c>
      <c r="C14" s="81"/>
      <c r="D14" s="82"/>
      <c r="E14" s="18">
        <f>$E$9+$E$11-$E$12-$E$13</f>
        <v>93272828.835684165</v>
      </c>
      <c r="F14" s="19" t="s">
        <v>4</v>
      </c>
      <c r="G14" s="18">
        <f>E14</f>
        <v>93272828.835684165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-4441676.792768959</v>
      </c>
      <c r="F16" s="19" t="s">
        <v>4</v>
      </c>
      <c r="G16" s="18">
        <f>E16</f>
        <v>-4441676.792768959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88831152.04291521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18896515.165947501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43215151.801846944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33393209.971284412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95504876.939078867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151</v>
      </c>
      <c r="C10" s="74"/>
      <c r="D10" s="74"/>
      <c r="E10" s="100">
        <v>282815.20279999997</v>
      </c>
      <c r="F10" s="23" t="s">
        <v>4</v>
      </c>
      <c r="G10" s="12">
        <v>287568.75</v>
      </c>
      <c r="H10" s="23" t="s">
        <v>4</v>
      </c>
      <c r="I10" s="2"/>
    </row>
    <row r="11" spans="1:9" x14ac:dyDescent="0.25">
      <c r="A11" s="2"/>
      <c r="B11" s="73" t="s">
        <v>152</v>
      </c>
      <c r="C11" s="74"/>
      <c r="D11" s="74"/>
      <c r="E11" s="100">
        <v>0</v>
      </c>
      <c r="F11" s="23" t="s">
        <v>4</v>
      </c>
      <c r="G11" s="12">
        <v>0</v>
      </c>
      <c r="H11" s="23" t="s">
        <v>4</v>
      </c>
      <c r="I11" s="2"/>
    </row>
    <row r="12" spans="1:9" x14ac:dyDescent="0.25">
      <c r="A12" s="2"/>
      <c r="B12" s="73" t="s">
        <v>153</v>
      </c>
      <c r="C12" s="74"/>
      <c r="D12" s="74"/>
      <c r="E12" s="100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3" t="s">
        <v>154</v>
      </c>
      <c r="C13" s="74"/>
      <c r="D13" s="74"/>
      <c r="E13" s="100">
        <v>32398.416399999998</v>
      </c>
      <c r="F13" s="23" t="s">
        <v>4</v>
      </c>
      <c r="G13" s="12">
        <v>77046.28</v>
      </c>
      <c r="H13" s="23" t="s">
        <v>4</v>
      </c>
      <c r="I13" s="2"/>
    </row>
    <row r="14" spans="1:9" x14ac:dyDescent="0.25">
      <c r="A14" s="2"/>
      <c r="B14" s="73" t="s">
        <v>155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156</v>
      </c>
      <c r="C15" s="74"/>
      <c r="D15" s="74"/>
      <c r="E15" s="100">
        <v>0</v>
      </c>
      <c r="F15" s="23" t="s">
        <v>4</v>
      </c>
      <c r="G15" s="12">
        <v>0</v>
      </c>
      <c r="H15" s="23" t="s">
        <v>4</v>
      </c>
      <c r="I15" s="2"/>
    </row>
    <row r="16" spans="1:9" x14ac:dyDescent="0.25">
      <c r="A16" s="2"/>
      <c r="B16" s="73" t="s">
        <v>157</v>
      </c>
      <c r="C16" s="74"/>
      <c r="D16" s="74"/>
      <c r="E16" s="100">
        <v>28768360.231399998</v>
      </c>
      <c r="F16" s="23" t="s">
        <v>4</v>
      </c>
      <c r="G16" s="12">
        <v>30012267.309999999</v>
      </c>
      <c r="H16" s="23" t="s">
        <v>4</v>
      </c>
      <c r="I16" s="2"/>
    </row>
    <row r="17" spans="1:9" x14ac:dyDescent="0.25">
      <c r="A17" s="2"/>
      <c r="B17" s="73" t="s">
        <v>158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0" t="s">
        <v>160</v>
      </c>
      <c r="C18" s="71"/>
      <c r="D18" s="72"/>
      <c r="E18" s="100">
        <v>0</v>
      </c>
      <c r="F18" s="23" t="s">
        <v>4</v>
      </c>
      <c r="G18" s="12">
        <v>287198</v>
      </c>
      <c r="H18" s="23" t="s">
        <v>4</v>
      </c>
      <c r="I18" s="2"/>
    </row>
    <row r="19" spans="1:9" ht="27.75" customHeight="1" x14ac:dyDescent="0.25">
      <c r="A19" s="2"/>
      <c r="B19" s="101" t="s">
        <v>159</v>
      </c>
      <c r="C19" s="101"/>
      <c r="D19" s="101"/>
      <c r="E19" s="100">
        <v>3890859</v>
      </c>
      <c r="F19" s="23" t="s">
        <v>4</v>
      </c>
      <c r="G19" s="12">
        <v>151666</v>
      </c>
      <c r="H19" s="23" t="s">
        <v>4</v>
      </c>
      <c r="I19" s="2"/>
    </row>
    <row r="20" spans="1:9" x14ac:dyDescent="0.25">
      <c r="A20" s="2"/>
      <c r="B20" s="83" t="s">
        <v>134</v>
      </c>
      <c r="C20" s="84"/>
      <c r="D20" s="84"/>
      <c r="E20" s="84"/>
      <c r="F20" s="85"/>
      <c r="G20" s="21">
        <f>SUM(G10:G19)-SUM(E10:E19)</f>
        <v>-2158686.5105999969</v>
      </c>
      <c r="H20" s="22" t="s">
        <v>4</v>
      </c>
      <c r="I20" s="2"/>
    </row>
    <row r="21" spans="1:9" x14ac:dyDescent="0.25">
      <c r="A21" s="2"/>
      <c r="B21" s="83" t="s">
        <v>135</v>
      </c>
      <c r="C21" s="84"/>
      <c r="D21" s="84"/>
      <c r="E21" s="84"/>
      <c r="F21" s="85"/>
      <c r="G21" s="21">
        <f>G20*(1+'Fane 2.1. Økonomisk ramme 2018'!E18/100)</f>
        <v>-2196463.5245354972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62111666.967794456</v>
      </c>
      <c r="H9" s="23" t="s">
        <v>4</v>
      </c>
      <c r="I9" s="2"/>
    </row>
    <row r="10" spans="1:9" x14ac:dyDescent="0.25">
      <c r="A10" s="2"/>
      <c r="B10" s="40" t="s">
        <v>175</v>
      </c>
      <c r="C10" s="38"/>
      <c r="D10" s="38"/>
      <c r="E10" s="38"/>
      <c r="F10" s="39"/>
      <c r="G10" s="12">
        <v>-1858557.6549153037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0.98311927753692552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602726.23179729201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18896515.165947501</v>
      </c>
      <c r="H9" s="23" t="s">
        <v>4</v>
      </c>
      <c r="I9" s="2"/>
    </row>
    <row r="10" spans="1:9" x14ac:dyDescent="0.25">
      <c r="A10" s="2"/>
      <c r="B10" s="41" t="s">
        <v>174</v>
      </c>
      <c r="C10" s="42"/>
      <c r="D10" s="42"/>
      <c r="E10" s="42"/>
      <c r="F10" s="43"/>
      <c r="G10" s="12">
        <v>-377930.3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376853.20202203165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43215151.801846944</v>
      </c>
      <c r="H13" s="23" t="s">
        <v>4</v>
      </c>
      <c r="I13" s="2"/>
    </row>
    <row r="14" spans="1:9" x14ac:dyDescent="0.25">
      <c r="A14" s="2"/>
      <c r="B14" s="40" t="s">
        <v>176</v>
      </c>
      <c r="C14" s="38"/>
      <c r="D14" s="38"/>
      <c r="E14" s="38"/>
      <c r="F14" s="39"/>
      <c r="G14" s="12">
        <v>-412849.6372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770858.76140975032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1147711.9634317821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-41295298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-27970267.621693123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-13325030.378306877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3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-4441676.792768959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2" t="s">
        <v>146</v>
      </c>
      <c r="C10" s="30">
        <v>2016</v>
      </c>
      <c r="D10" s="30">
        <v>75</v>
      </c>
      <c r="E10" s="12">
        <v>22085783</v>
      </c>
      <c r="F10" s="12">
        <f>E10/D10</f>
        <v>294477.10666666669</v>
      </c>
      <c r="G10" s="23" t="s">
        <v>4</v>
      </c>
      <c r="H10" s="2"/>
    </row>
    <row r="11" spans="1:8" ht="26.25" x14ac:dyDescent="0.25">
      <c r="A11" s="2"/>
      <c r="B11" s="102" t="s">
        <v>147</v>
      </c>
      <c r="C11" s="30">
        <v>2016</v>
      </c>
      <c r="D11" s="30">
        <v>50</v>
      </c>
      <c r="E11" s="12">
        <v>4432905</v>
      </c>
      <c r="F11" s="12">
        <f t="shared" ref="F11:F14" si="0">E11/D11</f>
        <v>88658.1</v>
      </c>
      <c r="G11" s="23" t="s">
        <v>4</v>
      </c>
      <c r="H11" s="2"/>
    </row>
    <row r="12" spans="1:8" ht="39" x14ac:dyDescent="0.25">
      <c r="A12" s="2"/>
      <c r="B12" s="102" t="s">
        <v>148</v>
      </c>
      <c r="C12" s="30">
        <v>2016</v>
      </c>
      <c r="D12" s="30">
        <v>75</v>
      </c>
      <c r="E12" s="12">
        <v>2355435</v>
      </c>
      <c r="F12" s="12">
        <f t="shared" si="0"/>
        <v>31405.8</v>
      </c>
      <c r="G12" s="23" t="s">
        <v>4</v>
      </c>
      <c r="H12" s="2"/>
    </row>
    <row r="13" spans="1:8" ht="26.25" x14ac:dyDescent="0.25">
      <c r="A13" s="2"/>
      <c r="B13" s="102" t="s">
        <v>149</v>
      </c>
      <c r="C13" s="30">
        <v>2016</v>
      </c>
      <c r="D13" s="30">
        <v>20</v>
      </c>
      <c r="E13" s="12">
        <v>1518331</v>
      </c>
      <c r="F13" s="12">
        <f t="shared" si="0"/>
        <v>75916.55</v>
      </c>
      <c r="G13" s="23" t="s">
        <v>4</v>
      </c>
      <c r="H13" s="2"/>
    </row>
    <row r="14" spans="1:8" x14ac:dyDescent="0.25">
      <c r="A14" s="2"/>
      <c r="B14" s="102" t="s">
        <v>150</v>
      </c>
      <c r="C14" s="30">
        <v>2016</v>
      </c>
      <c r="D14" s="30">
        <v>5</v>
      </c>
      <c r="E14" s="12">
        <v>1196875</v>
      </c>
      <c r="F14" s="12">
        <f t="shared" si="0"/>
        <v>239375</v>
      </c>
      <c r="G14" s="23" t="s">
        <v>4</v>
      </c>
      <c r="H14" s="2"/>
    </row>
    <row r="15" spans="1:8" x14ac:dyDescent="0.25">
      <c r="A15" s="2"/>
      <c r="B15" s="83" t="s">
        <v>76</v>
      </c>
      <c r="C15" s="84"/>
      <c r="D15" s="84"/>
      <c r="E15" s="85"/>
      <c r="F15" s="21">
        <f>SUM(F10:F14)</f>
        <v>729832.55666666664</v>
      </c>
      <c r="G15" s="22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2018-08-10T11:27:43Z</dcterms:modified>
</cp:coreProperties>
</file>