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C6" i="16"/>
  <c r="D3" i="16" l="1"/>
  <c r="M3" i="24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<sst xmlns="http://schemas.openxmlformats.org/spreadsheetml/2006/main" count="108" uniqueCount="74">
  <si>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</si>
  <si>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</si>
  <si>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</si>
  <si>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</si>
  <si>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</si>
  <si>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</si>
  <si>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</si>
  <si>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</si>
  <si>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</si>
  <si>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</si>
  <si>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</si>
  <si>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</si>
  <si>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</si>
  <si>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</si>
  <si>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</si>
  <si>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</si>
  <si>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</si>
  <si>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</si>
  <si>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</si>
  <si>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</si>
  <si>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</si>
  <si>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</si>
  <si>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Indsats mod oversvømmelser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</si>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</sst>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21986254.815356217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6905959.5395613322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160412.59719999996</v>
      </c>
      <c r="C4" t="s">
        <v>11</v>
      </c>
    </row>
    <row r="5" spans="1:3" s="26" customFormat="1" x14ac:dyDescent="0.25">
      <c r="A5" s="3" t="s">
        <v>12</v>
      </c>
      <c r="B5" s="48">
        <f>SUM(B2:B4)</f>
        <v>29052626.952117547</v>
      </c>
      <c r="C5" s="62" t="s">
        <v>11</v>
      </c>
    </row>
    <row r="6" spans="1:3" x14ac:dyDescent="0.25">
      <c r="A6" s="47" t="s">
        <v>0</v>
      </c>
      <c r="B6" s="38">
        <f>Investeringer!E3</f>
        <v>36729285.839712091</v>
      </c>
      <c r="C6" s="23" t="s">
        <v>11</v>
      </c>
    </row>
    <row r="7" spans="1:3" x14ac:dyDescent="0.25">
      <c r="A7" s="4" t="s">
        <v>1</v>
      </c>
      <c r="B7" s="35">
        <f>Investeringer!F3</f>
        <v>5171030.1601253282</v>
      </c>
      <c r="C7" t="s">
        <v>11</v>
      </c>
    </row>
    <row r="8" spans="1:3" x14ac:dyDescent="0.25">
      <c r="A8" s="4" t="s">
        <v>2</v>
      </c>
      <c r="B8" s="35">
        <f>Investeringer!G3</f>
        <v>699340.80840527301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2626</v>
      </c>
      <c r="C9" t="s">
        <v>11</v>
      </c>
    </row>
    <row r="10" spans="1:3" s="22" customFormat="1" x14ac:dyDescent="0.25">
      <c r="A10" s="3" t="s">
        <v>47</v>
      </c>
      <c r="B10" s="48">
        <f>SUM(B6:B9)</f>
        <v>42602282.808242694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5460675</v>
      </c>
      <c r="C11" t="s">
        <v>11</v>
      </c>
    </row>
    <row r="12" spans="1:3" s="22" customFormat="1" x14ac:dyDescent="0.25">
      <c r="A12" s="3" t="s">
        <v>67</v>
      </c>
      <c r="B12" s="48">
        <f>SUM(B11:B11)</f>
        <v>5460675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77115584.760360241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77798191.866606906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19005081</v>
      </c>
      <c r="C2" s="49">
        <v>0</v>
      </c>
      <c r="D2" s="49">
        <f>B2+C2</f>
        <v>19005081</v>
      </c>
      <c r="E2" s="50">
        <f>D2</f>
        <v>19005081</v>
      </c>
      <c r="F2" s="49">
        <v>26155609.08413884</v>
      </c>
      <c r="G2" s="49">
        <v>0</v>
      </c>
      <c r="H2" s="49">
        <f>F2-G2</f>
        <v>26155609.08413884</v>
      </c>
      <c r="I2" s="49">
        <f>AVERAGEIF(E2:E4,"&lt;&gt;0")</f>
        <v>17882049.392059997</v>
      </c>
      <c r="J2" s="49">
        <v>21986254.815356217</v>
      </c>
      <c r="K2" s="39">
        <f>IF(H2&gt;I2,IF(I2&gt;J2,I2,J2),H2)</f>
        <v>21986254.815356217</v>
      </c>
    </row>
    <row r="3" spans="1:11" s="23" customFormat="1" x14ac:dyDescent="0.25">
      <c r="A3" s="28">
        <v>2014</v>
      </c>
      <c r="B3" s="49">
        <v>17515331</v>
      </c>
      <c r="C3" s="49"/>
      <c r="D3" s="49">
        <f t="shared" ref="D3:D4" si="0">B3+C3</f>
        <v>17515331</v>
      </c>
      <c r="E3" s="50">
        <f>D3*Pristalsregulering!C7</f>
        <v>17529343.264799997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16845365</v>
      </c>
      <c r="C4" s="49"/>
      <c r="D4" s="49">
        <f t="shared" si="0"/>
        <v>16845365</v>
      </c>
      <c r="E4" s="50">
        <f>D4*Pristalsregulering!$C$6*Pristalsregulering!$C$7</f>
        <v>17111723.911379997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74" width="0" hidden="1" customWidth="1"/>
    <col min="75" max="75" width="9.140625" hidden="1" customWidth="1"/>
    <col min="76" max="117" width="0" hidden="1" customWidth="1"/>
    <col min="118" max="118" width="9.140625" hidden="1" customWidth="1"/>
    <col min="119" max="186" width="0" hidden="1" customWidth="1"/>
    <col min="187" max="187" width="9.140625" hidden="1" customWidth="1"/>
    <col min="188" max="229" width="0" hidden="1" customWidth="1"/>
    <col min="230" max="230" width="9.140625" hidden="1" customWidth="1"/>
    <col min="231" max="298" width="0" hidden="1" customWidth="1"/>
    <col min="299" max="299" width="9.140625" hidden="1" customWidth="1"/>
    <col min="300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6905959.5395613322</v>
      </c>
      <c r="E3" s="57">
        <f>SUM(D3:D3)</f>
        <v>6905959.5395613322</v>
      </c>
    </row>
    <row r="4" spans="1:5" x14ac:dyDescent="0.25">
      <c r="A4" s="28">
        <v>2015</v>
      </c>
      <c r="B4" s="35">
        <v>7461640</v>
      </c>
      <c r="C4" s="45">
        <f>B4</f>
        <v>7461640</v>
      </c>
      <c r="D4" s="75"/>
      <c r="E4" s="54"/>
    </row>
    <row r="5" spans="1:5" x14ac:dyDescent="0.25">
      <c r="A5" s="28">
        <v>2014</v>
      </c>
      <c r="B5" s="35">
        <v>6700712</v>
      </c>
      <c r="C5" s="45">
        <f>B5*Pristalsregulering!$C$7</f>
        <v>6706072.5695999991</v>
      </c>
      <c r="D5" s="75"/>
      <c r="E5" s="45"/>
    </row>
    <row r="6" spans="1:5" x14ac:dyDescent="0.25">
      <c r="A6" s="28">
        <v>2013</v>
      </c>
      <c r="B6" s="35">
        <v>6448207</v>
      </c>
      <c r="C6" s="45">
        <f>B6*Pristalsregulering!$C$7*Pristalsregulering!$C$6</f>
        <v>6550166.0490839984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21600</v>
      </c>
      <c r="C3" s="42">
        <v>155280</v>
      </c>
      <c r="D3" s="42">
        <v>0</v>
      </c>
      <c r="E3" s="41">
        <f>B3</f>
        <v>21600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160412.59719999996</v>
      </c>
    </row>
    <row r="4" spans="1:8" x14ac:dyDescent="0.25">
      <c r="A4" s="31">
        <v>2014</v>
      </c>
      <c r="B4" s="41">
        <v>19750</v>
      </c>
      <c r="C4" s="42">
        <v>117600</v>
      </c>
      <c r="D4" s="42">
        <v>8000</v>
      </c>
      <c r="E4" s="41">
        <f>B4*Pristalsregulering!$C$7</f>
        <v>19765.8</v>
      </c>
      <c r="F4" s="42">
        <f>C4*Pristalsregulering!$C$7</f>
        <v>117694.07999999999</v>
      </c>
      <c r="G4" s="43">
        <f>D4*Pristalsregulering!$C$7</f>
        <v>8006.4</v>
      </c>
      <c r="H4" s="42"/>
    </row>
    <row r="5" spans="1:8" x14ac:dyDescent="0.25">
      <c r="A5" s="31">
        <v>2013</v>
      </c>
      <c r="B5" s="41">
        <v>51500</v>
      </c>
      <c r="C5" s="42">
        <v>112800</v>
      </c>
      <c r="D5" s="42">
        <v>0</v>
      </c>
      <c r="E5" s="41">
        <f>B5*Pristalsregulering!$C$7*Pristalsregulering!$C$6</f>
        <v>52314.317999999992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33736861.169247098</v>
      </c>
      <c r="C3" s="38">
        <v>4982241.0217333315</v>
      </c>
      <c r="D3" s="40">
        <v>696683.313333333</v>
      </c>
      <c r="E3" s="35">
        <f>B3*Pristalsregulering!C2*Pristalsregulering!C3*Pristalsregulering!C4*Pristalsregulering!C5*Pristalsregulering!C6*Pristalsregulering!C7</f>
        <v>36729285.839712091</v>
      </c>
      <c r="F3" s="35">
        <v>5171030.1601253282</v>
      </c>
      <c r="G3" s="35">
        <f xml:space="preserve"> D3/Pristalsregulering!$C$8</f>
        <v>699340.80840527301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2626</v>
      </c>
      <c r="D3" s="38">
        <v>0</v>
      </c>
      <c r="E3" s="40">
        <v>0</v>
      </c>
      <c r="F3" s="38">
        <f>B3</f>
        <v>0</v>
      </c>
      <c r="G3" s="38">
        <f>C3</f>
        <v>2626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2626</v>
      </c>
      <c r="L3" s="43">
        <f>AVERAGE(H3:H5)+AVERAGE(I3:I5)</f>
        <v>0</v>
      </c>
      <c r="M3" s="44">
        <f>SUM(J3:L3)</f>
        <v>2626</v>
      </c>
      <c r="N3" s="23"/>
    </row>
    <row r="4" spans="1:14" x14ac:dyDescent="0.25">
      <c r="A4" s="28">
        <v>2014</v>
      </c>
      <c r="B4" s="45">
        <v>0</v>
      </c>
      <c r="C4" s="38">
        <v>58161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58207.528799999993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1024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1040.1914879999997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187296</v>
      </c>
      <c r="D2" s="42">
        <v>89614</v>
      </c>
      <c r="E2" s="42">
        <v>320963</v>
      </c>
      <c r="F2" s="42">
        <v>2983320</v>
      </c>
      <c r="G2" s="42">
        <v>0</v>
      </c>
      <c r="H2" s="42">
        <v>1846959</v>
      </c>
      <c r="I2" s="42">
        <v>0</v>
      </c>
      <c r="J2" s="42"/>
      <c r="K2" s="42"/>
      <c r="L2" s="43">
        <v>0</v>
      </c>
      <c r="M2" s="44">
        <f>SUM(B2:L2)</f>
        <v>5460675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2017-10-13T13:07:48Z</dcterms:modified>
</cp:coreProperties>
</file>