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E4" i="16" l="1"/>
  <c r="F3" i="17" l="1"/>
  <c r="G3" i="17"/>
  <c r="D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E6" i="16"/>
  <c r="E5" i="16"/>
  <c r="G3" i="16" s="1"/>
  <c r="G5" i="17"/>
  <c r="F4" i="17"/>
  <c r="E5" i="17"/>
  <c r="G4" i="17"/>
  <c r="E4" i="17"/>
  <c r="F5" i="17"/>
  <c r="J3" i="24"/>
  <c r="D5" i="16"/>
  <c r="F3" i="16" s="1"/>
  <c r="D6" i="16"/>
  <c r="M3" i="24" l="1"/>
  <c r="B9" i="12" s="1"/>
  <c r="B10" i="12" s="1"/>
  <c r="H3" i="17"/>
  <c r="B4" i="12" s="1"/>
  <c r="I2" i="15"/>
  <c r="K2" i="15" s="1"/>
  <c r="B2" i="12" s="1"/>
  <c r="H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<sst xmlns="http://schemas.openxmlformats.org/spreadsheetml/2006/main" count="141" uniqueCount="104">
  <si>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</si>
  <si>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</si>
  <si>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</si>
  <si>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</si>
  <si>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</si>
  <si>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</si>
  <si>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</si>
  <si>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</si>
  <si>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</si>
  <si>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</si>
  <si>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</si>
  <si>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</si>
  <si>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</si>
  <si>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</si>
  <si>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</si>
  <si>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</si>
  <si>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</si>
  <si>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</si>
  <si>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</si>
  <si>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</si>
  <si>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</si>
  <si>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</si>
  <si>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Dokumenteret spildevandssikkerhed (DSS) 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</si>
  <si>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</si>
  <si>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</si>
  <si>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</si>
  <si>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</si>
  <si>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</si>
  <si>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</si>
  <si>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</si>
  <si>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</si>
  <si>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</si>
  <si>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</si>
  <si>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</si>
  <si>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</si>
  <si>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</si>
  <si>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</si>
  <si>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</si>
  <si>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</si>
  <si>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</si>
  <si>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</si>
  <si>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</si>
  <si>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</si>
  <si>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</si>
  <si>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</si>
  <si>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</si>
  <si>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</si>
  <si>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</si>
  <si>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</si>
  <si>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</si>
  <si>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</si>
  <si>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</si>
  <si>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</si>
  <si>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</si>
  <si>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</si>
  <si>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</si>
  <si>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</si>
  <si>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</si>
  <si>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</si>
  <si>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</si>
  <si>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</si>
  <si>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</si>
  <si>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</si>
  <si>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</si>
  <si>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</si>
  <si>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</si>
  <si>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</si>
  <si>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</si>
  <si>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</si>
  <si>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</si>
  <si>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</si>
  <si>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</si>
  <si>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</si>
  <si>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</si>
  <si>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Ryparken</t>
  </si>
  <si>
    <t>Tåsinge plads</t>
  </si>
  <si>
    <t>Amagerbanen</t>
  </si>
  <si>
    <t>Sankt Annæ Plads</t>
  </si>
  <si>
    <t>GF Øresund</t>
  </si>
  <si>
    <t>Enghave Park</t>
  </si>
  <si>
    <t>Skt. Kjelds Kvarteret</t>
  </si>
  <si>
    <t>Strandstræderne</t>
  </si>
  <si>
    <t>Ab Jagtvænget</t>
  </si>
  <si>
    <t>Amagerbanen II</t>
  </si>
  <si>
    <t>Amagerbrogade</t>
  </si>
  <si>
    <t>Carl Nielsens Alle</t>
  </si>
  <si>
    <t>De gamles by</t>
  </si>
  <si>
    <t>De indre søer</t>
  </si>
  <si>
    <t xml:space="preserve">Folehaven </t>
  </si>
  <si>
    <t>Fuglekvarteret</t>
  </si>
  <si>
    <t>Gothersgade</t>
  </si>
  <si>
    <t xml:space="preserve">Hovmenstervej </t>
  </si>
  <si>
    <t>Husum Vænge</t>
  </si>
  <si>
    <t>Rantzausgade</t>
  </si>
  <si>
    <t>Remiseparken</t>
  </si>
  <si>
    <t>Scandiagade</t>
  </si>
  <si>
    <t>Sti ved Nyboder Skole</t>
  </si>
  <si>
    <t>Strandboulevarden</t>
  </si>
  <si>
    <t>Ørnevej-Glentevej-Nordrefasanvej</t>
  </si>
  <si>
    <t>Østerbrogade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</si>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</sst>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103488949.02308545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4572113.6659079995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220331.88266</v>
      </c>
      <c r="C4" t="s">
        <v>11</v>
      </c>
    </row>
    <row r="5" spans="1:3" s="26" customFormat="1" x14ac:dyDescent="0.25">
      <c r="A5" s="3" t="s">
        <v>12</v>
      </c>
      <c r="B5" s="48">
        <f>SUM(B2:B4)</f>
        <v>108281394.57165344</v>
      </c>
      <c r="C5" s="62" t="s">
        <v>11</v>
      </c>
    </row>
    <row r="6" spans="1:3" x14ac:dyDescent="0.25">
      <c r="A6" s="47" t="s">
        <v>0</v>
      </c>
      <c r="B6" s="38">
        <f>Investeringer!E3</f>
        <v>124267115.64562885</v>
      </c>
      <c r="C6" s="23" t="s">
        <v>11</v>
      </c>
    </row>
    <row r="7" spans="1:3" x14ac:dyDescent="0.25">
      <c r="A7" s="4" t="s">
        <v>1</v>
      </c>
      <c r="B7" s="35">
        <f>Investeringer!F3</f>
        <v>17837061.238178603</v>
      </c>
      <c r="C7" t="s">
        <v>11</v>
      </c>
    </row>
    <row r="8" spans="1:3" x14ac:dyDescent="0.25">
      <c r="A8" s="4" t="s">
        <v>2</v>
      </c>
      <c r="B8" s="35">
        <f>Investeringer!G3</f>
        <v>3381189.8522886974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2725957.0353333335</v>
      </c>
      <c r="C9" t="s">
        <v>11</v>
      </c>
    </row>
    <row r="10" spans="1:3" s="22" customFormat="1" x14ac:dyDescent="0.25">
      <c r="A10" s="3" t="s">
        <v>48</v>
      </c>
      <c r="B10" s="48">
        <f>SUM(B6:B9)</f>
        <v>148211323.77142948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255325652</v>
      </c>
      <c r="C11" t="s">
        <v>11</v>
      </c>
    </row>
    <row r="12" spans="1:3" s="22" customFormat="1" x14ac:dyDescent="0.25">
      <c r="A12" s="4" t="s">
        <v>50</v>
      </c>
      <c r="B12" s="35">
        <f>SUM(Medfinansiering!B:B)</f>
        <v>19889735.607311744</v>
      </c>
      <c r="C12" s="22" t="s">
        <v>11</v>
      </c>
    </row>
    <row r="13" spans="1:3" s="22" customFormat="1" x14ac:dyDescent="0.25">
      <c r="A13" s="3" t="s">
        <v>71</v>
      </c>
      <c r="B13" s="48">
        <f>SUM(B11:B12)</f>
        <v>275215387.60731173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61</v>
      </c>
      <c r="B15" s="37">
        <f>SUM(B5,B10,B13)</f>
        <v>531708105.95039463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53</v>
      </c>
      <c r="B17" s="37">
        <f>B15*Pristalsregulering!C8*Pristalsregulering!C9</f>
        <v>536414647.86015993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54</v>
      </c>
      <c r="F1" s="52" t="s">
        <v>64</v>
      </c>
      <c r="G1" s="52" t="s">
        <v>72</v>
      </c>
      <c r="H1" s="52" t="s">
        <v>65</v>
      </c>
      <c r="I1" s="52" t="s">
        <v>49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66815066</v>
      </c>
      <c r="C2" s="49">
        <v>0</v>
      </c>
      <c r="D2" s="49">
        <f>B2+C2</f>
        <v>66815066</v>
      </c>
      <c r="E2" s="50">
        <f>D2</f>
        <v>66815066</v>
      </c>
      <c r="F2" s="49">
        <v>109501530.55421956</v>
      </c>
      <c r="G2" s="49">
        <v>6137575.311557374</v>
      </c>
      <c r="H2" s="49">
        <f>F2-G2</f>
        <v>103363955.24266219</v>
      </c>
      <c r="I2" s="49">
        <f>AVERAGEIF(E2:E4,"&lt;&gt;0")</f>
        <v>79119934.516218662</v>
      </c>
      <c r="J2" s="49">
        <v>103488949.02308545</v>
      </c>
      <c r="K2" s="39">
        <f>IF(H2&gt;I2,IF(I2&gt;J2,I2,J2),H2)</f>
        <v>103488949.02308545</v>
      </c>
    </row>
    <row r="3" spans="1:11" s="23" customFormat="1" x14ac:dyDescent="0.25">
      <c r="A3" s="28">
        <v>2014</v>
      </c>
      <c r="B3" s="49">
        <v>80270942</v>
      </c>
      <c r="C3" s="49"/>
      <c r="D3" s="49">
        <f t="shared" ref="D3:D4" si="0">B3+C3</f>
        <v>80270942</v>
      </c>
      <c r="E3" s="50">
        <f>D3*Pristalsregulering!C7</f>
        <v>80335158.753599986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88805388</v>
      </c>
      <c r="C4" s="49"/>
      <c r="D4" s="49">
        <f t="shared" si="0"/>
        <v>88805388</v>
      </c>
      <c r="E4" s="50">
        <f>D4*Pristalsregulering!$C$6*Pristalsregulering!$C$7</f>
        <v>90209578.795055985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22" customWidth="1"/>
    <col min="4" max="4" width="30.7109375" style="55" customWidth="1"/>
    <col min="5" max="5" width="30.7109375" style="22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34" width="0" hidden="1" customWidth="1"/>
    <col min="35" max="35" width="9.140625" hidden="1" customWidth="1"/>
    <col min="36" max="41" width="0" hidden="1" customWidth="1"/>
    <col min="42" max="42" width="9.140625" hidden="1" customWidth="1"/>
    <col min="43" max="67" width="0" hidden="1" customWidth="1"/>
    <col min="68" max="68" width="9.140625" hidden="1" customWidth="1"/>
    <col min="69" max="86" width="0" hidden="1" customWidth="1"/>
    <col min="87" max="87" width="9.140625" hidden="1" customWidth="1"/>
    <col min="88" max="112" width="0" hidden="1" customWidth="1"/>
    <col min="113" max="113" width="9.140625" hidden="1" customWidth="1"/>
    <col min="114" max="119" width="0" hidden="1" customWidth="1"/>
    <col min="120" max="120" width="9.140625" hidden="1" customWidth="1"/>
    <col min="121" max="145" width="0" hidden="1" customWidth="1"/>
    <col min="146" max="146" width="9.140625" hidden="1" customWidth="1"/>
    <col min="147" max="152" width="0" hidden="1" customWidth="1"/>
    <col min="153" max="153" width="9.140625" hidden="1" customWidth="1"/>
    <col min="154" max="178" width="0" hidden="1" customWidth="1"/>
    <col min="179" max="179" width="9.140625" hidden="1" customWidth="1"/>
    <col min="180" max="190" width="0" hidden="1" customWidth="1"/>
    <col min="191" max="191" width="9.140625" hidden="1" customWidth="1"/>
    <col min="192" max="197" width="0" hidden="1" customWidth="1"/>
    <col min="198" max="198" width="9.140625" hidden="1" customWidth="1"/>
    <col min="199" max="223" width="0" hidden="1" customWidth="1"/>
    <col min="224" max="224" width="9.140625" hidden="1" customWidth="1"/>
    <col min="225" max="230" width="0" hidden="1" customWidth="1"/>
    <col min="231" max="231" width="9.140625" hidden="1" customWidth="1"/>
    <col min="232" max="256" width="0" hidden="1" customWidth="1"/>
    <col min="257" max="257" width="9.140625" hidden="1" customWidth="1"/>
    <col min="258" max="263" width="0" hidden="1" customWidth="1"/>
    <col min="264" max="264" width="9.140625" hidden="1" customWidth="1"/>
    <col min="265" max="289" width="0" hidden="1" customWidth="1"/>
    <col min="290" max="290" width="9.140625" hidden="1" customWidth="1"/>
    <col min="291" max="308" width="0" hidden="1" customWidth="1"/>
    <col min="309" max="309" width="9.140625" hidden="1" customWidth="1"/>
    <col min="310" max="315" width="0" hidden="1" customWidth="1"/>
    <col min="316" max="316" width="9.140625" hidden="1" customWidth="1"/>
    <col min="317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100</v>
      </c>
      <c r="C1" s="33"/>
      <c r="D1" s="65" t="s">
        <v>101</v>
      </c>
      <c r="E1" s="10"/>
      <c r="F1" s="65" t="s">
        <v>102</v>
      </c>
      <c r="G1" s="10"/>
      <c r="H1" s="65"/>
    </row>
    <row r="2" spans="1:8" ht="30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4">
        <v>0</v>
      </c>
      <c r="C3" s="74">
        <v>0</v>
      </c>
      <c r="D3" s="45">
        <f>B3/Pristalsregulering!$C$8</f>
        <v>0</v>
      </c>
      <c r="E3" s="35">
        <f>C3/Pristalsregulering!$C$8</f>
        <v>0</v>
      </c>
      <c r="F3" s="45">
        <f>IF(D4=0,0,AVERAGEIF(D4:D6,"&lt;&gt;0"))+D3</f>
        <v>698168.66590799997</v>
      </c>
      <c r="G3" s="38">
        <f>IF(E4=0,0,AVERAGEIF(E4:E6,"&lt;&gt;0"))+E3</f>
        <v>3873945</v>
      </c>
      <c r="H3" s="57">
        <f>SUM(F3:G3)</f>
        <v>4572113.6659079995</v>
      </c>
    </row>
    <row r="4" spans="1:8" x14ac:dyDescent="0.25">
      <c r="A4" s="28">
        <v>2015</v>
      </c>
      <c r="B4" s="35">
        <v>1109853</v>
      </c>
      <c r="C4" s="35">
        <v>3873945</v>
      </c>
      <c r="D4" s="45">
        <f>B4</f>
        <v>1109853</v>
      </c>
      <c r="E4" s="35">
        <f>C4</f>
        <v>3873945</v>
      </c>
      <c r="F4" s="45"/>
      <c r="G4" s="38"/>
      <c r="H4" s="54"/>
    </row>
    <row r="5" spans="1:8" x14ac:dyDescent="0.25">
      <c r="A5" s="28">
        <v>2014</v>
      </c>
      <c r="B5" s="35">
        <v>676598</v>
      </c>
      <c r="C5" s="35"/>
      <c r="D5" s="45">
        <f>B5*Pristalsregulering!$C$7</f>
        <v>677139.27839999995</v>
      </c>
      <c r="E5" s="35">
        <f>C5*Pristalsregulering!$C$7</f>
        <v>0</v>
      </c>
      <c r="F5" s="45"/>
      <c r="G5" s="38"/>
      <c r="H5" s="45"/>
    </row>
    <row r="6" spans="1:8" x14ac:dyDescent="0.25">
      <c r="A6" s="28">
        <v>2013</v>
      </c>
      <c r="B6" s="35">
        <v>302727</v>
      </c>
      <c r="C6" s="35"/>
      <c r="D6" s="45">
        <f>B6*Pristalsregulering!$C$7*Pristalsregulering!$C$6</f>
        <v>307513.71932399995</v>
      </c>
      <c r="E6" s="35">
        <f>C6*Pristalsregulering!$C$7*Pristalsregulering!$C$6</f>
        <v>0</v>
      </c>
      <c r="F6" s="45"/>
      <c r="G6" s="38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25</v>
      </c>
      <c r="C1" s="76"/>
      <c r="D1" s="76"/>
      <c r="E1" s="77" t="s">
        <v>55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49156</v>
      </c>
      <c r="C3" s="42">
        <v>286676</v>
      </c>
      <c r="D3" s="42">
        <v>0</v>
      </c>
      <c r="E3" s="41">
        <f>B3</f>
        <v>49156</v>
      </c>
      <c r="F3" s="42">
        <f t="shared" ref="F3:G3" si="0">C3</f>
        <v>286676</v>
      </c>
      <c r="G3" s="43">
        <f t="shared" si="0"/>
        <v>0</v>
      </c>
      <c r="H3" s="44">
        <f>IF(E3=0,0,AVERAGEIF(E3:E5,"&lt;&gt;0"))+IF(F3=0,0,AVERAGEIF(F3:F5,"&lt;&gt;0"))+IF(G3=0,0,AVERAGEIF(G3:G5,"&lt;&gt;0"))</f>
        <v>220331.88266</v>
      </c>
    </row>
    <row r="4" spans="1:8" x14ac:dyDescent="0.25">
      <c r="A4" s="31">
        <v>2014</v>
      </c>
      <c r="B4" s="41">
        <v>11124</v>
      </c>
      <c r="C4" s="42">
        <v>147000</v>
      </c>
      <c r="D4" s="42">
        <v>0</v>
      </c>
      <c r="E4" s="41">
        <f>B4*Pristalsregulering!$C$7</f>
        <v>11132.8992</v>
      </c>
      <c r="F4" s="42">
        <f>C4*Pristalsregulering!$C$7</f>
        <v>147117.59999999998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23315</v>
      </c>
      <c r="C5" s="42">
        <v>141000</v>
      </c>
      <c r="D5" s="42">
        <v>0</v>
      </c>
      <c r="E5" s="41">
        <f>B5*Pristalsregulering!$C$7*Pristalsregulering!$C$6</f>
        <v>23683.656779999998</v>
      </c>
      <c r="F5" s="42">
        <f>C5*Pristalsregulering!$C$7*Pristalsregulering!$C$6</f>
        <v>143229.49199999997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69</v>
      </c>
      <c r="C1" s="78"/>
      <c r="D1" s="79"/>
      <c r="E1" s="80" t="s">
        <v>70</v>
      </c>
      <c r="F1" s="80"/>
      <c r="G1" s="80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103</v>
      </c>
      <c r="E2" s="22" t="s">
        <v>0</v>
      </c>
      <c r="F2" s="22" t="s">
        <v>1</v>
      </c>
      <c r="G2" s="22" t="s">
        <v>103</v>
      </c>
    </row>
    <row r="3" spans="1:7" s="22" customFormat="1" x14ac:dyDescent="0.25">
      <c r="A3" s="72">
        <v>2015</v>
      </c>
      <c r="B3" s="38">
        <v>114142770.07004876</v>
      </c>
      <c r="C3" s="38">
        <v>17390771.836666662</v>
      </c>
      <c r="D3" s="40">
        <v>3368341.33085</v>
      </c>
      <c r="E3" s="35">
        <f>B3*Pristalsregulering!C2*Pristalsregulering!C3*Pristalsregulering!C4*Pristalsregulering!C5*Pristalsregulering!C6*Pristalsregulering!C7</f>
        <v>124267115.64562885</v>
      </c>
      <c r="F3" s="35">
        <v>17837061.238178603</v>
      </c>
      <c r="G3" s="35">
        <f xml:space="preserve"> D3/Pristalsregulering!$C$8</f>
        <v>3381189.8522886974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41</v>
      </c>
      <c r="C1" s="76"/>
      <c r="D1" s="76"/>
      <c r="E1" s="76"/>
      <c r="F1" s="77" t="s">
        <v>56</v>
      </c>
      <c r="G1" s="78"/>
      <c r="H1" s="78"/>
      <c r="I1" s="78"/>
      <c r="J1" s="81" t="s">
        <v>30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73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2723413</v>
      </c>
      <c r="D3" s="38">
        <v>619</v>
      </c>
      <c r="E3" s="40">
        <v>0</v>
      </c>
      <c r="F3" s="38">
        <f>B3</f>
        <v>0</v>
      </c>
      <c r="G3" s="38">
        <f>C3</f>
        <v>2723413</v>
      </c>
      <c r="H3" s="38">
        <f>D3</f>
        <v>619</v>
      </c>
      <c r="I3" s="40">
        <f>E3</f>
        <v>0</v>
      </c>
      <c r="J3" s="42">
        <f>AVERAGE(F3:F5)</f>
        <v>0</v>
      </c>
      <c r="K3" s="42">
        <f>G3</f>
        <v>2723413</v>
      </c>
      <c r="L3" s="43">
        <f>AVERAGE(H3:H5)+AVERAGE(I3:I5)</f>
        <v>2544.0353333333333</v>
      </c>
      <c r="M3" s="44">
        <f>SUM(J3:L3)</f>
        <v>2725957.0353333335</v>
      </c>
      <c r="N3" s="23"/>
    </row>
    <row r="4" spans="1:14" x14ac:dyDescent="0.25">
      <c r="A4" s="28">
        <v>2014</v>
      </c>
      <c r="B4" s="45">
        <v>0</v>
      </c>
      <c r="C4" s="38">
        <v>1382814</v>
      </c>
      <c r="D4" s="38">
        <v>6500</v>
      </c>
      <c r="E4" s="40">
        <v>0</v>
      </c>
      <c r="F4" s="38">
        <f>IF(B4="","",B4*Pristalsregulering!$C$7)</f>
        <v>0</v>
      </c>
      <c r="G4" s="38">
        <f>IF(C4="","",C4*Pristalsregulering!$C$7)</f>
        <v>1383920.2511999998</v>
      </c>
      <c r="H4" s="38">
        <f>IF(D4="","",D4*Pristalsregulering!$C$7)</f>
        <v>6505.2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0</v>
      </c>
      <c r="D5" s="38">
        <v>500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507.90599999999995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5116072</v>
      </c>
      <c r="E2" s="42">
        <v>250177057</v>
      </c>
      <c r="F2" s="42">
        <v>0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255325652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58</v>
      </c>
      <c r="B1" s="64" t="s">
        <v>59</v>
      </c>
    </row>
    <row r="2" spans="1:2" x14ac:dyDescent="0.25">
      <c r="A2" s="23" t="s">
        <v>74</v>
      </c>
      <c r="B2" s="35">
        <v>2127940</v>
      </c>
    </row>
    <row r="3" spans="1:2" x14ac:dyDescent="0.25">
      <c r="A3" t="s">
        <v>75</v>
      </c>
      <c r="B3" s="35">
        <v>280521</v>
      </c>
    </row>
    <row r="4" spans="1:2" x14ac:dyDescent="0.25">
      <c r="A4" t="s">
        <v>76</v>
      </c>
      <c r="B4" s="35">
        <v>303766</v>
      </c>
    </row>
    <row r="5" spans="1:2" x14ac:dyDescent="0.25">
      <c r="A5" t="s">
        <v>77</v>
      </c>
      <c r="B5" s="35">
        <v>160030</v>
      </c>
    </row>
    <row r="6" spans="1:2" x14ac:dyDescent="0.25">
      <c r="A6" t="s">
        <v>78</v>
      </c>
      <c r="B6" s="35">
        <v>150898.54931731493</v>
      </c>
    </row>
    <row r="7" spans="1:2" x14ac:dyDescent="0.25">
      <c r="A7" t="s">
        <v>79</v>
      </c>
      <c r="B7" s="35">
        <v>2216707.0073000817</v>
      </c>
    </row>
    <row r="8" spans="1:2" x14ac:dyDescent="0.25">
      <c r="A8" t="s">
        <v>80</v>
      </c>
      <c r="B8" s="35">
        <v>1700405</v>
      </c>
    </row>
    <row r="9" spans="1:2" x14ac:dyDescent="0.25">
      <c r="A9" t="s">
        <v>81</v>
      </c>
      <c r="B9" s="35">
        <v>247149.80069435397</v>
      </c>
    </row>
    <row r="10" spans="1:2" x14ac:dyDescent="0.25">
      <c r="A10" t="s">
        <v>82</v>
      </c>
      <c r="B10" s="35">
        <v>330226.15999999997</v>
      </c>
    </row>
    <row r="11" spans="1:2" x14ac:dyDescent="0.25">
      <c r="A11" t="s">
        <v>83</v>
      </c>
      <c r="B11" s="35">
        <v>341159.46</v>
      </c>
    </row>
    <row r="12" spans="1:2" x14ac:dyDescent="0.25">
      <c r="A12" t="s">
        <v>84</v>
      </c>
      <c r="B12" s="35">
        <v>1650772</v>
      </c>
    </row>
    <row r="13" spans="1:2" x14ac:dyDescent="0.25">
      <c r="A13" t="s">
        <v>85</v>
      </c>
      <c r="B13" s="35">
        <v>143066.87</v>
      </c>
    </row>
    <row r="14" spans="1:2" x14ac:dyDescent="0.25">
      <c r="A14" t="s">
        <v>86</v>
      </c>
      <c r="B14" s="35">
        <v>302641.46000000002</v>
      </c>
    </row>
    <row r="15" spans="1:2" x14ac:dyDescent="0.25">
      <c r="A15" t="s">
        <v>87</v>
      </c>
      <c r="B15" s="35">
        <v>880411.51</v>
      </c>
    </row>
    <row r="16" spans="1:2" x14ac:dyDescent="0.25">
      <c r="A16" t="s">
        <v>88</v>
      </c>
      <c r="B16" s="35">
        <v>1375642.98</v>
      </c>
    </row>
    <row r="17" spans="1:2" x14ac:dyDescent="0.25">
      <c r="A17" t="s">
        <v>89</v>
      </c>
      <c r="B17" s="35">
        <v>808878.07</v>
      </c>
    </row>
    <row r="18" spans="1:2" x14ac:dyDescent="0.25">
      <c r="A18" t="s">
        <v>90</v>
      </c>
      <c r="B18" s="35">
        <v>165077.16</v>
      </c>
    </row>
    <row r="19" spans="1:2" x14ac:dyDescent="0.25">
      <c r="A19" t="s">
        <v>91</v>
      </c>
      <c r="B19" s="35">
        <v>385180.03</v>
      </c>
    </row>
    <row r="20" spans="1:2" x14ac:dyDescent="0.25">
      <c r="A20" t="s">
        <v>92</v>
      </c>
      <c r="B20" s="35">
        <v>984960.37</v>
      </c>
    </row>
    <row r="21" spans="1:2" x14ac:dyDescent="0.25">
      <c r="A21" t="s">
        <v>93</v>
      </c>
      <c r="B21" s="35">
        <v>165077.16</v>
      </c>
    </row>
    <row r="22" spans="1:2" x14ac:dyDescent="0.25">
      <c r="A22" t="s">
        <v>94</v>
      </c>
      <c r="B22" s="35">
        <v>484226.33</v>
      </c>
    </row>
    <row r="23" spans="1:2" x14ac:dyDescent="0.25">
      <c r="A23" t="s">
        <v>95</v>
      </c>
      <c r="B23" s="35">
        <v>550257.18999999994</v>
      </c>
    </row>
    <row r="24" spans="1:2" x14ac:dyDescent="0.25">
      <c r="A24" t="s">
        <v>96</v>
      </c>
      <c r="B24" s="35">
        <v>38518</v>
      </c>
    </row>
    <row r="25" spans="1:2" x14ac:dyDescent="0.25">
      <c r="A25" t="s">
        <v>97</v>
      </c>
      <c r="B25" s="35">
        <v>1969920.74</v>
      </c>
    </row>
    <row r="26" spans="1:2" x14ac:dyDescent="0.25">
      <c r="A26" t="s">
        <v>98</v>
      </c>
      <c r="B26" s="35">
        <v>1697102.15</v>
      </c>
    </row>
    <row r="27" spans="1:2" x14ac:dyDescent="0.25">
      <c r="A27" t="s">
        <v>99</v>
      </c>
      <c r="B27" s="35">
        <v>429200.61</v>
      </c>
    </row>
    <row r="28" spans="1:2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2017-10-13T11:56:44Z</dcterms:modified>
</cp:coreProperties>
</file>