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16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17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<sst xmlns="http://schemas.openxmlformats.org/spreadsheetml/2006/main" count="365" uniqueCount="184">
  <si>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</si>
  <si>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</si>
  <si>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</si>
  <si>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</si>
  <si>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</si>
  <si>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</si>
  <si>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</si>
  <si>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</si>
  <si>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</si>
  <si>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</si>
  <si>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</si>
  <si>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</si>
  <si>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</si>
  <si>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</si>
  <si>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</si>
  <si>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</si>
  <si>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</si>
  <si>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</si>
  <si>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</si>
  <si>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</si>
  <si>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</si>
  <si>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</si>
  <si>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</si>
  <si>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</si>
  <si>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</si>
  <si>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</si>
  <si>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</si>
  <si>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</si>
  <si>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</si>
  <si>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</si>
  <si>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</si>
  <si>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</si>
  <si>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</si>
  <si>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</si>
  <si>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</si>
  <si>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</si>
  <si>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</si>
  <si>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</si>
  <si>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</si>
  <si>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</si>
  <si>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</si>
  <si>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</si>
  <si>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</si>
  <si>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</si>
  <si>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</si>
  <si>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</si>
  <si>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</si>
  <si>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</si>
  <si>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</si>
  <si>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</si>
  <si>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</si>
  <si>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</si>
  <si>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</si>
  <si>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</si>
  <si>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</si>
  <si>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</si>
  <si>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</si>
  <si>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</si>
  <si>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</si>
  <si>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</si>
  <si>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</si>
  <si>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</si>
  <si>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</si>
  <si>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</si>
  <si>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</si>
  <si>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</si>
  <si>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</si>
  <si>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</si>
  <si>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</si>
  <si>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</si>
  <si>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</si>
  <si>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</si>
  <si>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</si>
  <si>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</si>
  <si>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</si>
  <si>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</si>
  <si>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</si>
  <si>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</si>
  <si>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</si>
  <si>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</si>
  <si>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</si>
  <si>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</si>
  <si>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</si>
  <si>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</si>
  <si>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</si>
  <si>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</si>
  <si>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</si>
  <si>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</si>
  <si>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</si>
  <si>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</si>
  <si>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</si>
  <si>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</si>
  <si>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</si>
  <si>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</si>
  <si>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</si>
  <si>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</si>
  <si>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</si>
  <si>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</si>
  <si>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</si>
  <si>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</si>
  <si>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</si>
  <si>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</si>
  <si>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</si>
  <si>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</si>
  <si>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</si>
  <si>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</si>
  <si>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</si>
  <si>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</si>
  <si>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</si>
  <si>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</si>
  <si>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</si>
  <si>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</si>
  <si>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</si>
  <si>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</si>
  <si>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</si>
  <si>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</si>
  <si>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</si>
  <si>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</si>
  <si>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</si>
  <si>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</si>
  <si>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</si>
  <si>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</si>
  <si>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</si>
  <si>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</si>
  <si>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</si>
  <si>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</si>
  <si>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</si>
  <si>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</si>
  <si>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</si>
  <si>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</si>
  <si>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</si>
  <si>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</si>
  <si>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</si>
  <si>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</si>
  <si>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</si>
  <si>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</si>
  <si>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</si>
  <si>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</si>
  <si>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</si>
  <si>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</si>
  <si>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</si>
  <si>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</si>
  <si>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</si>
  <si>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</si>
  <si>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</si>
  <si>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</si>
  <si>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</si>
  <si>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</si>
  <si>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</si>
  <si>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Beluftningstanke, Mek/EL</t>
  </si>
  <si>
    <t>Arbejdsplads</t>
  </si>
  <si>
    <t>Køretøjer, entreprenørmaskiner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</si>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</sst>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172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3667090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4949000</v>
      </c>
      <c r="H10" s="23" t="s">
        <v>4</v>
      </c>
      <c r="I10" s="2"/>
    </row>
    <row r="11" spans="1:9" x14ac:dyDescent="0.25">
      <c r="A11" s="2"/>
      <c r="B11" s="85" t="s">
        <v>173</v>
      </c>
      <c r="C11" s="86"/>
      <c r="D11" s="86"/>
      <c r="E11" s="86"/>
      <c r="F11" s="87"/>
      <c r="G11" s="21">
        <f>G9-G10</f>
        <v>-1281910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174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1509758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1825000</v>
      </c>
      <c r="H16" s="23" t="s">
        <v>4</v>
      </c>
      <c r="I16" s="2"/>
    </row>
    <row r="17" spans="1:9" x14ac:dyDescent="0.25">
      <c r="A17" s="2"/>
      <c r="B17" s="85" t="s">
        <v>174</v>
      </c>
      <c r="C17" s="86"/>
      <c r="D17" s="86"/>
      <c r="E17" s="86"/>
      <c r="F17" s="87"/>
      <c r="G17" s="21">
        <f>G15-G16</f>
        <v>-315242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175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818954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442400</v>
      </c>
      <c r="H22" s="23" t="s">
        <v>4</v>
      </c>
      <c r="I22" s="2"/>
    </row>
    <row r="23" spans="1:9" x14ac:dyDescent="0.25">
      <c r="A23" s="2"/>
      <c r="B23" s="85" t="s">
        <v>175</v>
      </c>
      <c r="C23" s="86"/>
      <c r="D23" s="86"/>
      <c r="E23" s="86"/>
      <c r="F23" s="87"/>
      <c r="G23" s="21">
        <f>G21-G22</f>
        <v>376554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176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0</v>
      </c>
      <c r="H28" s="23" t="s">
        <v>4</v>
      </c>
      <c r="I28" s="2"/>
    </row>
    <row r="29" spans="1:9" ht="15" customHeight="1" x14ac:dyDescent="0.25">
      <c r="A29" s="2"/>
      <c r="B29" s="91" t="s">
        <v>176</v>
      </c>
      <c r="C29" s="92"/>
      <c r="D29" s="92"/>
      <c r="E29" s="92"/>
      <c r="F29" s="9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2016'!F17</f>
        <v>422904.14999999997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483333.33333333331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-60429.183333333349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177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258655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0</v>
      </c>
      <c r="H40" s="23" t="s">
        <v>4</v>
      </c>
      <c r="I40" s="2"/>
    </row>
    <row r="41" spans="1:9" x14ac:dyDescent="0.25">
      <c r="A41" s="2"/>
      <c r="B41" s="85" t="s">
        <v>177</v>
      </c>
      <c r="C41" s="86"/>
      <c r="D41" s="86"/>
      <c r="E41" s="86"/>
      <c r="F41" s="87"/>
      <c r="G41" s="21">
        <f>G39-G40</f>
        <v>258655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39752625.770682484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10334809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3374642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848611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1039500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15597562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0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14102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14102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-12874075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-3006774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-2252270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-496807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-18629926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-3018262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37019693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961538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37981231</v>
      </c>
      <c r="F35" s="28" t="s">
        <v>4</v>
      </c>
      <c r="G35" s="18">
        <f>-E35</f>
        <v>-37981231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1771394.7706824839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169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4" t="s">
        <v>170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165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183</v>
      </c>
      <c r="C16" s="79"/>
      <c r="D16" s="79"/>
      <c r="E16" s="80"/>
      <c r="F16" s="100" t="s">
        <v>166</v>
      </c>
      <c r="G16" s="100"/>
      <c r="H16" s="2"/>
    </row>
    <row r="17" spans="1:8" x14ac:dyDescent="0.25">
      <c r="A17" s="2"/>
      <c r="B17" s="75" t="s">
        <v>179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167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168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7" t="s">
        <v>178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45509894.172718219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4111938.4529963997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omk.'!G19</f>
        <v>-410847.91230999987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181</v>
      </c>
      <c r="C12" s="38"/>
      <c r="D12" s="39"/>
      <c r="E12" s="12">
        <f>'Fane 5. Individuelt eff.krav'!G10</f>
        <v>-641241.56095917197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161</v>
      </c>
      <c r="C13" s="88"/>
      <c r="D13" s="89"/>
      <c r="E13" s="12">
        <f>'Fane 3. Korrigeret grundlag'!G22</f>
        <v>260944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165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782578.10224035836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99871.528827763119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794420.76838914887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171</v>
      </c>
      <c r="C23" s="83"/>
      <c r="D23" s="84"/>
      <c r="E23" s="18">
        <f>SUM(E9,E11:E18,E20)-SUM(E21:E22)</f>
        <v>44607034.504472494</v>
      </c>
      <c r="F23" s="19" t="s">
        <v>4</v>
      </c>
      <c r="G23" s="18">
        <f>E23</f>
        <v>44607034.504472494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-1683936.586419753</v>
      </c>
      <c r="F25" s="19" t="s">
        <v>4</v>
      </c>
      <c r="G25" s="18">
        <f>E25</f>
        <v>-1683936.586419753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-1281910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-315242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376554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-60429.183333333349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258655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-1022372.1833333333</v>
      </c>
      <c r="F33" s="19" t="s">
        <v>4</v>
      </c>
      <c r="G33" s="18">
        <f>E33</f>
        <v>-1022372.1833333333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1771394.7706824839</v>
      </c>
      <c r="F35" s="19" t="s">
        <v>4</v>
      </c>
      <c r="G35" s="18">
        <f>E35</f>
        <v>1771394.7706824839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43672120.505401894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44347469.552359693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3765859.6251484118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161</v>
      </c>
      <c r="C11" s="40"/>
      <c r="D11" s="41"/>
      <c r="E11" s="12">
        <v>265510.639791806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780727.15336265136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99456.296686871297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798285.51688412763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171</v>
      </c>
      <c r="C15" s="83"/>
      <c r="D15" s="84"/>
      <c r="E15" s="18">
        <f>$E$9+$E$12-$E$13-$E$14+E11</f>
        <v>44495965.531943157</v>
      </c>
      <c r="F15" s="19" t="s">
        <v>4</v>
      </c>
      <c r="G15" s="18">
        <f>E15</f>
        <v>44495965.531943157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-1683936.586419753</v>
      </c>
      <c r="F17" s="19" t="s">
        <v>4</v>
      </c>
      <c r="G17" s="18">
        <f>E17</f>
        <v>-1683936.586419753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42812028.945523404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24020961.15904687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17376994.560674947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4111938.4529963997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45509894.172718219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161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162</v>
      </c>
      <c r="C20" s="76"/>
      <c r="D20" s="76"/>
      <c r="E20" s="76"/>
      <c r="F20" s="77"/>
      <c r="G20" s="12">
        <v>260944</v>
      </c>
      <c r="H20" s="23" t="s">
        <v>4</v>
      </c>
      <c r="I20" s="2"/>
    </row>
    <row r="21" spans="1:9" x14ac:dyDescent="0.25">
      <c r="A21" s="2"/>
      <c r="B21" s="75" t="s">
        <v>163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1" t="s">
        <v>164</v>
      </c>
      <c r="C22" s="92"/>
      <c r="D22" s="92"/>
      <c r="E22" s="92"/>
      <c r="F22" s="93"/>
      <c r="G22" s="21">
        <f>SUM(G20:G21)</f>
        <v>260944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153</v>
      </c>
      <c r="C10" s="76"/>
      <c r="D10" s="76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5" t="s">
        <v>154</v>
      </c>
      <c r="C11" s="76"/>
      <c r="D11" s="76"/>
      <c r="E11" s="102">
        <v>503291.19819999998</v>
      </c>
      <c r="F11" s="23" t="s">
        <v>4</v>
      </c>
      <c r="G11" s="12">
        <v>579582</v>
      </c>
      <c r="H11" s="23" t="s">
        <v>4</v>
      </c>
      <c r="I11" s="2"/>
    </row>
    <row r="12" spans="1:9" x14ac:dyDescent="0.25">
      <c r="A12" s="2"/>
      <c r="B12" s="75" t="s">
        <v>155</v>
      </c>
      <c r="C12" s="76"/>
      <c r="D12" s="76"/>
      <c r="E12" s="102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5" t="s">
        <v>156</v>
      </c>
      <c r="C13" s="76"/>
      <c r="D13" s="76"/>
      <c r="E13" s="102">
        <v>32399.4126</v>
      </c>
      <c r="F13" s="23" t="s">
        <v>4</v>
      </c>
      <c r="G13" s="12">
        <v>102982</v>
      </c>
      <c r="H13" s="23" t="s">
        <v>4</v>
      </c>
      <c r="I13" s="2"/>
    </row>
    <row r="14" spans="1:9" x14ac:dyDescent="0.25">
      <c r="A14" s="2"/>
      <c r="B14" s="75" t="s">
        <v>157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158</v>
      </c>
      <c r="C15" s="76"/>
      <c r="D15" s="76"/>
      <c r="E15" s="102">
        <v>3138689.4844</v>
      </c>
      <c r="F15" s="23" t="s">
        <v>4</v>
      </c>
      <c r="G15" s="12">
        <v>2547703</v>
      </c>
      <c r="H15" s="23" t="s">
        <v>4</v>
      </c>
      <c r="I15" s="2"/>
    </row>
    <row r="16" spans="1:9" x14ac:dyDescent="0.25">
      <c r="A16" s="2"/>
      <c r="B16" s="75" t="s">
        <v>159</v>
      </c>
      <c r="C16" s="76"/>
      <c r="D16" s="76"/>
      <c r="E16" s="102">
        <v>385991.63679999998</v>
      </c>
      <c r="F16" s="23" t="s">
        <v>4</v>
      </c>
      <c r="G16" s="12">
        <v>426323</v>
      </c>
      <c r="H16" s="23" t="s">
        <v>4</v>
      </c>
      <c r="I16" s="2"/>
    </row>
    <row r="17" spans="1:9" x14ac:dyDescent="0.25">
      <c r="A17" s="2"/>
      <c r="B17" s="75" t="s">
        <v>160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-403781.73199999984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-410847.91230999987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41658899.719721816</v>
      </c>
      <c r="H9" s="23" t="s">
        <v>4</v>
      </c>
      <c r="I9" s="2"/>
    </row>
    <row r="10" spans="1:9" x14ac:dyDescent="0.25">
      <c r="A10" s="2"/>
      <c r="B10" s="42" t="s">
        <v>181</v>
      </c>
      <c r="C10" s="38"/>
      <c r="D10" s="38"/>
      <c r="E10" s="38"/>
      <c r="F10" s="39"/>
      <c r="G10" s="12">
        <v>-641241.56095917197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0.2392965398118263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99871.528827763119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24281905.15904687</v>
      </c>
      <c r="H9" s="23" t="s">
        <v>4</v>
      </c>
      <c r="I9" s="2"/>
    </row>
    <row r="10" spans="1:9" x14ac:dyDescent="0.25">
      <c r="A10" s="2"/>
      <c r="B10" s="43" t="s">
        <v>180</v>
      </c>
      <c r="C10" s="44"/>
      <c r="D10" s="44"/>
      <c r="E10" s="44"/>
      <c r="F10" s="45"/>
      <c r="G10" s="12">
        <v>-482246.25538807776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484323.05868945643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17376994.560674947</v>
      </c>
      <c r="H13" s="23" t="s">
        <v>4</v>
      </c>
      <c r="I13" s="2"/>
    </row>
    <row r="14" spans="1:9" x14ac:dyDescent="0.25">
      <c r="A14" s="2"/>
      <c r="B14" s="42" t="s">
        <v>182</v>
      </c>
      <c r="C14" s="38"/>
      <c r="D14" s="38"/>
      <c r="E14" s="38"/>
      <c r="F14" s="39"/>
      <c r="G14" s="12">
        <v>-158670.61394095985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310097.70969969238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794420.76838914887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-13410925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-8359115.2407407407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-5051809.7592592593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-1683936.586419753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149</v>
      </c>
      <c r="C10" s="30">
        <v>2016</v>
      </c>
      <c r="D10" s="30">
        <v>20</v>
      </c>
      <c r="E10" s="12">
        <v>1189671</v>
      </c>
      <c r="F10" s="12">
        <f>E10/D10</f>
        <v>59483.55</v>
      </c>
      <c r="G10" s="23" t="s">
        <v>4</v>
      </c>
      <c r="H10" s="2"/>
    </row>
    <row r="11" spans="1:8" x14ac:dyDescent="0.25">
      <c r="A11" s="2"/>
      <c r="B11" s="103" t="s">
        <v>150</v>
      </c>
      <c r="C11" s="30">
        <v>2016</v>
      </c>
      <c r="D11" s="30">
        <v>5</v>
      </c>
      <c r="E11" s="12">
        <v>259245</v>
      </c>
      <c r="F11" s="12">
        <f t="shared" ref="F11:F16" si="0">E11/D11</f>
        <v>51849</v>
      </c>
      <c r="G11" s="23" t="s">
        <v>4</v>
      </c>
      <c r="H11" s="2"/>
    </row>
    <row r="12" spans="1:8" x14ac:dyDescent="0.25">
      <c r="A12" s="2"/>
      <c r="B12" s="103" t="s">
        <v>150</v>
      </c>
      <c r="C12" s="30">
        <v>2016</v>
      </c>
      <c r="D12" s="30">
        <v>5</v>
      </c>
      <c r="E12" s="12">
        <v>261575</v>
      </c>
      <c r="F12" s="12">
        <f t="shared" si="0"/>
        <v>52315</v>
      </c>
      <c r="G12" s="23" t="s">
        <v>4</v>
      </c>
      <c r="H12" s="2"/>
    </row>
    <row r="13" spans="1:8" x14ac:dyDescent="0.25">
      <c r="A13" s="2"/>
      <c r="B13" s="103" t="s">
        <v>150</v>
      </c>
      <c r="C13" s="30">
        <v>2016</v>
      </c>
      <c r="D13" s="30">
        <v>5</v>
      </c>
      <c r="E13" s="12">
        <v>196463</v>
      </c>
      <c r="F13" s="12">
        <f t="shared" si="0"/>
        <v>39292.6</v>
      </c>
      <c r="G13" s="23" t="s">
        <v>4</v>
      </c>
      <c r="H13" s="2"/>
    </row>
    <row r="14" spans="1:8" x14ac:dyDescent="0.25">
      <c r="A14" s="2"/>
      <c r="B14" s="103" t="s">
        <v>150</v>
      </c>
      <c r="C14" s="30">
        <v>2016</v>
      </c>
      <c r="D14" s="30">
        <v>5</v>
      </c>
      <c r="E14" s="12">
        <v>104092</v>
      </c>
      <c r="F14" s="12">
        <f t="shared" si="0"/>
        <v>20818.400000000001</v>
      </c>
      <c r="G14" s="23" t="s">
        <v>4</v>
      </c>
      <c r="H14" s="2"/>
    </row>
    <row r="15" spans="1:8" x14ac:dyDescent="0.25">
      <c r="A15" s="2"/>
      <c r="B15" s="103" t="s">
        <v>151</v>
      </c>
      <c r="C15" s="30">
        <v>2016</v>
      </c>
      <c r="D15" s="30">
        <v>5</v>
      </c>
      <c r="E15" s="12">
        <v>520737</v>
      </c>
      <c r="F15" s="12">
        <f t="shared" si="0"/>
        <v>104147.4</v>
      </c>
      <c r="G15" s="23" t="s">
        <v>4</v>
      </c>
      <c r="H15" s="2"/>
    </row>
    <row r="16" spans="1:8" x14ac:dyDescent="0.25">
      <c r="A16" s="2"/>
      <c r="B16" s="103" t="s">
        <v>152</v>
      </c>
      <c r="C16" s="30">
        <v>2016</v>
      </c>
      <c r="D16" s="30">
        <v>5</v>
      </c>
      <c r="E16" s="12">
        <v>474991</v>
      </c>
      <c r="F16" s="12">
        <f t="shared" si="0"/>
        <v>94998.2</v>
      </c>
      <c r="G16" s="23" t="s">
        <v>4</v>
      </c>
      <c r="H16" s="2"/>
    </row>
    <row r="17" spans="1:8" x14ac:dyDescent="0.25">
      <c r="A17" s="2"/>
      <c r="B17" s="85" t="s">
        <v>76</v>
      </c>
      <c r="C17" s="86"/>
      <c r="D17" s="86"/>
      <c r="E17" s="87"/>
      <c r="F17" s="21">
        <f>SUM(F10:F16)</f>
        <v>422904.14999999997</v>
      </c>
      <c r="G17" s="22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2018-08-13T10:19:10Z</dcterms:modified>
</cp:coreProperties>
</file>