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29" i="11" l="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30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1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<sst xmlns="http://schemas.openxmlformats.org/spreadsheetml/2006/main" count="376" uniqueCount="186">
  <si>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</si>
  <si>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</si>
  <si>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</si>
  <si>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</si>
  <si>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</si>
  <si>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</si>
  <si>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</si>
  <si>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</si>
  <si>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</si>
  <si>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</si>
  <si>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</si>
  <si>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</si>
  <si>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</si>
  <si>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</si>
  <si>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</si>
  <si>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</si>
  <si>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</si>
  <si>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</si>
  <si>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</si>
  <si>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</si>
  <si>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</si>
  <si>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</si>
  <si>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</si>
  <si>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</si>
  <si>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</si>
  <si>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</si>
  <si>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</si>
  <si>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</si>
  <si>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</si>
  <si>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</si>
  <si>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</si>
  <si>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</si>
  <si>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</si>
  <si>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</si>
  <si>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</si>
  <si>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</si>
  <si>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</si>
  <si>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</si>
  <si>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</si>
  <si>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</si>
  <si>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</si>
  <si>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</si>
  <si>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</si>
  <si>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</si>
  <si>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</si>
  <si>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</si>
  <si>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</si>
  <si>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</si>
  <si>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</si>
  <si>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</si>
  <si>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</si>
  <si>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</si>
  <si>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</si>
  <si>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</si>
  <si>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</si>
  <si>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</si>
  <si>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</si>
  <si>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</si>
  <si>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</si>
  <si>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</si>
  <si>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</si>
  <si>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</si>
  <si>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</si>
  <si>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</si>
  <si>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</si>
  <si>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</si>
  <si>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</si>
  <si>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</si>
  <si>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</si>
  <si>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</si>
  <si>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</si>
  <si>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</si>
  <si>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</si>
  <si>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</si>
  <si>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</si>
  <si>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</si>
  <si>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</si>
  <si>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</si>
  <si>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</si>
  <si>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</si>
  <si>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</si>
  <si>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</si>
  <si>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</si>
  <si>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</si>
  <si>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</si>
  <si>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</si>
  <si>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</si>
  <si>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</si>
  <si>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</si>
  <si>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</si>
  <si>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</si>
  <si>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</si>
  <si>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</si>
  <si>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</si>
  <si>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</si>
  <si>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</si>
  <si>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</si>
  <si>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</si>
  <si>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</si>
  <si>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</si>
  <si>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</si>
  <si>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</si>
  <si>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</si>
  <si>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</si>
  <si>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</si>
  <si>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</si>
  <si>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</si>
  <si>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</si>
  <si>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</si>
  <si>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</si>
  <si>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</si>
  <si>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</si>
  <si>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</si>
  <si>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</si>
  <si>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</si>
  <si>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</si>
  <si>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</si>
  <si>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</si>
  <si>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</si>
  <si>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</si>
  <si>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</si>
  <si>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</si>
  <si>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</si>
  <si>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</si>
  <si>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</si>
  <si>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</si>
  <si>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</si>
  <si>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</si>
  <si>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</si>
  <si>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</si>
  <si>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</si>
  <si>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</si>
  <si>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</si>
  <si>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</si>
  <si>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</si>
  <si>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</si>
  <si>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</si>
  <si>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</si>
  <si>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</si>
  <si>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</si>
  <si>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</si>
  <si>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</si>
  <si>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</si>
  <si>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</si>
  <si>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</si>
  <si>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</si>
  <si>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Rådnetanke, slam, Mek/EL</t>
  </si>
  <si>
    <t>Stik</t>
  </si>
  <si>
    <t>Brønde</t>
  </si>
  <si>
    <t>Beluftningstanke, Konstruktioner</t>
  </si>
  <si>
    <t>Ø 200 mm &lt; Ledningsnet ≤ Ø 500 mm</t>
  </si>
  <si>
    <t>Indløb med riste, Mek/EL</t>
  </si>
  <si>
    <t>Ledningsnet ≤ Ø 200 mm</t>
  </si>
  <si>
    <t>Beluftningstanke, Mek/EL</t>
  </si>
  <si>
    <t>Indløb med riste, SRO</t>
  </si>
  <si>
    <t>Forafvanding, slam, Konstruktion</t>
  </si>
  <si>
    <t>Forklaring, Konstruktioner</t>
  </si>
  <si>
    <t>Køretøjer, små lastvogne (&lt; 3.500 kg.)</t>
  </si>
  <si>
    <t>Pumpeinstallation Miljøklasse A (100-300 l/s) - Mek/EL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</si>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</sst>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175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3296030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2576000</v>
      </c>
      <c r="H10" s="23" t="s">
        <v>4</v>
      </c>
      <c r="I10" s="2"/>
    </row>
    <row r="11" spans="1:9" x14ac:dyDescent="0.25">
      <c r="A11" s="2"/>
      <c r="B11" s="83" t="s">
        <v>176</v>
      </c>
      <c r="C11" s="84"/>
      <c r="D11" s="84"/>
      <c r="E11" s="84"/>
      <c r="F11" s="85"/>
      <c r="G11" s="21">
        <f>G9-G10</f>
        <v>720030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177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8046021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8917000</v>
      </c>
      <c r="H16" s="23" t="s">
        <v>4</v>
      </c>
      <c r="I16" s="2"/>
    </row>
    <row r="17" spans="1:9" x14ac:dyDescent="0.25">
      <c r="A17" s="2"/>
      <c r="B17" s="83" t="s">
        <v>177</v>
      </c>
      <c r="C17" s="84"/>
      <c r="D17" s="84"/>
      <c r="E17" s="84"/>
      <c r="F17" s="85"/>
      <c r="G17" s="21">
        <f>G15-G16</f>
        <v>-870979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178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227869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150000</v>
      </c>
      <c r="H22" s="23" t="s">
        <v>4</v>
      </c>
      <c r="I22" s="2"/>
    </row>
    <row r="23" spans="1:9" x14ac:dyDescent="0.25">
      <c r="A23" s="2"/>
      <c r="B23" s="83" t="s">
        <v>178</v>
      </c>
      <c r="C23" s="84"/>
      <c r="D23" s="84"/>
      <c r="E23" s="84"/>
      <c r="F23" s="85"/>
      <c r="G23" s="21">
        <f>G21-G22</f>
        <v>77869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179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220804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157230</v>
      </c>
      <c r="H28" s="23" t="s">
        <v>4</v>
      </c>
      <c r="I28" s="2"/>
    </row>
    <row r="29" spans="1:9" ht="15" customHeight="1" x14ac:dyDescent="0.25">
      <c r="A29" s="2"/>
      <c r="B29" s="88" t="s">
        <v>179</v>
      </c>
      <c r="C29" s="89"/>
      <c r="D29" s="89"/>
      <c r="E29" s="89"/>
      <c r="F29" s="90"/>
      <c r="G29" s="21">
        <f>G27-G28</f>
        <v>63574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2016'!F31</f>
        <v>2026805.2733333332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1700000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326805.2733333332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109733901.22224128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49300808.097306415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9823466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-1033237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3689000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61780037.097306415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1647640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509472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2157112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-12813527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-51123622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-63937149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9.7306415438652039E-2</v>
      </c>
      <c r="F28" s="28" t="s">
        <v>4</v>
      </c>
      <c r="G28" s="1">
        <f>IF(E28&lt;0,0,-E28)</f>
        <v>-9.7306415438652039E-2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3661687</v>
      </c>
      <c r="F30" s="28" t="s">
        <v>4</v>
      </c>
      <c r="G30" s="18">
        <f>-$E$30</f>
        <v>-3661687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88960284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4155970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93116254</v>
      </c>
      <c r="F35" s="28" t="s">
        <v>4</v>
      </c>
      <c r="G35" s="18">
        <f>-E35</f>
        <v>-93116254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12955960.124934867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172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3" t="s">
        <v>173</v>
      </c>
      <c r="C10" s="104"/>
      <c r="D10" s="105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133</v>
      </c>
      <c r="C11" s="84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3" t="s">
        <v>145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168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185</v>
      </c>
      <c r="C16" s="77"/>
      <c r="D16" s="77"/>
      <c r="E16" s="78"/>
      <c r="F16" s="98" t="s">
        <v>169</v>
      </c>
      <c r="G16" s="98"/>
      <c r="H16" s="2"/>
    </row>
    <row r="17" spans="1:8" x14ac:dyDescent="0.25">
      <c r="A17" s="2"/>
      <c r="B17" s="73" t="s">
        <v>181</v>
      </c>
      <c r="C17" s="74"/>
      <c r="D17" s="74"/>
      <c r="E17" s="75"/>
      <c r="F17" s="12">
        <v>0</v>
      </c>
      <c r="G17" s="23" t="s">
        <v>4</v>
      </c>
      <c r="H17" s="2"/>
    </row>
    <row r="18" spans="1:8" x14ac:dyDescent="0.25">
      <c r="A18" s="2"/>
      <c r="B18" s="83" t="s">
        <v>170</v>
      </c>
      <c r="C18" s="84"/>
      <c r="D18" s="84"/>
      <c r="E18" s="85"/>
      <c r="F18" s="21">
        <f>SUM(F17:F17)</f>
        <v>0</v>
      </c>
      <c r="G18" s="22" t="s">
        <v>4</v>
      </c>
      <c r="H18" s="2"/>
    </row>
    <row r="19" spans="1:8" x14ac:dyDescent="0.25">
      <c r="A19" s="2"/>
      <c r="B19" s="83" t="s">
        <v>171</v>
      </c>
      <c r="C19" s="84"/>
      <c r="D19" s="84"/>
      <c r="E19" s="85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6" t="s">
        <v>180</v>
      </c>
      <c r="C10" s="107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112447293.36973697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2679270.1147258799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omk.'!G20</f>
        <v>1143815.931478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183</v>
      </c>
      <c r="C12" s="38"/>
      <c r="D12" s="39"/>
      <c r="E12" s="12">
        <f>'Fane 5. Individuelt eff.krav'!G10</f>
        <v>-2573510.4595521004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168</v>
      </c>
      <c r="C15" s="71"/>
      <c r="D15" s="72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7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9" t="s">
        <v>123</v>
      </c>
      <c r="C19" s="74"/>
      <c r="D19" s="75"/>
      <c r="E19" s="12">
        <f>SUM(E9,E11:E17)*(E18/100)</f>
        <v>1942807.9797291004</v>
      </c>
      <c r="F19" s="9" t="s">
        <v>4</v>
      </c>
      <c r="G19" s="13"/>
      <c r="H19" s="14"/>
      <c r="I19" s="2"/>
    </row>
    <row r="20" spans="1:9" x14ac:dyDescent="0.25">
      <c r="A20" s="2"/>
      <c r="B20" s="73" t="s">
        <v>15</v>
      </c>
      <c r="C20" s="74"/>
      <c r="D20" s="75"/>
      <c r="E20" s="12">
        <f>'Fane 5. Individuelt eff.krav'!G12</f>
        <v>2181408.3353875908</v>
      </c>
      <c r="F20" s="9" t="s">
        <v>4</v>
      </c>
      <c r="G20" s="15"/>
      <c r="H20" s="14"/>
      <c r="I20" s="2"/>
    </row>
    <row r="21" spans="1:9" x14ac:dyDescent="0.25">
      <c r="A21" s="2"/>
      <c r="B21" s="73" t="s">
        <v>16</v>
      </c>
      <c r="C21" s="74"/>
      <c r="D21" s="75"/>
      <c r="E21" s="12">
        <f>'Fane 6. Generelt eff.krav'!G17</f>
        <v>2029935.1083855066</v>
      </c>
      <c r="F21" s="9" t="s">
        <v>4</v>
      </c>
      <c r="G21" s="16"/>
      <c r="H21" s="17"/>
      <c r="I21" s="2"/>
    </row>
    <row r="22" spans="1:9" x14ac:dyDescent="0.25">
      <c r="A22" s="2"/>
      <c r="B22" s="80" t="s">
        <v>174</v>
      </c>
      <c r="C22" s="81"/>
      <c r="D22" s="82"/>
      <c r="E22" s="18">
        <f>SUM(E9,E11:E17,E19)-SUM(E20:E21)</f>
        <v>108749063.37761888</v>
      </c>
      <c r="F22" s="19" t="s">
        <v>4</v>
      </c>
      <c r="G22" s="18">
        <f>E22</f>
        <v>108749063.37761888</v>
      </c>
      <c r="H22" s="19" t="s">
        <v>4</v>
      </c>
      <c r="I22" s="2"/>
    </row>
    <row r="23" spans="1:9" x14ac:dyDescent="0.25">
      <c r="A23" s="2"/>
      <c r="B23" s="83" t="s">
        <v>17</v>
      </c>
      <c r="C23" s="84"/>
      <c r="D23" s="84"/>
      <c r="E23" s="84"/>
      <c r="F23" s="84"/>
      <c r="G23" s="84"/>
      <c r="H23" s="85"/>
      <c r="I23" s="2"/>
    </row>
    <row r="24" spans="1:9" x14ac:dyDescent="0.25">
      <c r="A24" s="2"/>
      <c r="B24" s="76" t="s">
        <v>55</v>
      </c>
      <c r="C24" s="77"/>
      <c r="D24" s="78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83" t="s">
        <v>98</v>
      </c>
      <c r="C25" s="84"/>
      <c r="D25" s="84"/>
      <c r="E25" s="84"/>
      <c r="F25" s="84"/>
      <c r="G25" s="84"/>
      <c r="H25" s="85"/>
      <c r="I25" s="2"/>
    </row>
    <row r="26" spans="1:9" x14ac:dyDescent="0.25">
      <c r="A26" s="2"/>
      <c r="B26" s="70" t="s">
        <v>105</v>
      </c>
      <c r="C26" s="71"/>
      <c r="D26" s="72"/>
      <c r="E26" s="12">
        <f>'Fane 9. Korrektion af PL2016'!G11</f>
        <v>720030</v>
      </c>
      <c r="F26" s="9" t="s">
        <v>4</v>
      </c>
      <c r="G26" s="20"/>
      <c r="H26" s="11"/>
      <c r="I26" s="2"/>
    </row>
    <row r="27" spans="1:9" x14ac:dyDescent="0.25">
      <c r="A27" s="2"/>
      <c r="B27" s="70" t="s">
        <v>99</v>
      </c>
      <c r="C27" s="71"/>
      <c r="D27" s="72"/>
      <c r="E27" s="12">
        <f>'Fane 9. Korrektion af PL2016'!G17</f>
        <v>-870979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0" t="s">
        <v>100</v>
      </c>
      <c r="C28" s="71"/>
      <c r="D28" s="72"/>
      <c r="E28" s="12">
        <f>'Fane 9. Korrektion af PL2016'!G23</f>
        <v>77869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0" t="s">
        <v>101</v>
      </c>
      <c r="C29" s="71"/>
      <c r="D29" s="72"/>
      <c r="E29" s="12">
        <f>'Fane 9. Korrektion af PL2016'!G29</f>
        <v>63574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0" t="s">
        <v>102</v>
      </c>
      <c r="C30" s="71"/>
      <c r="D30" s="72"/>
      <c r="E30" s="12">
        <f>'Fane 9. Korrektion af PL2016'!G35</f>
        <v>326805.2733333332</v>
      </c>
      <c r="F30" s="9" t="s">
        <v>4</v>
      </c>
      <c r="G30" s="15"/>
      <c r="H30" s="14"/>
      <c r="I30" s="2"/>
    </row>
    <row r="31" spans="1:9" x14ac:dyDescent="0.25">
      <c r="A31" s="2"/>
      <c r="B31" s="76" t="s">
        <v>103</v>
      </c>
      <c r="C31" s="77"/>
      <c r="D31" s="78"/>
      <c r="E31" s="18">
        <f>SUM(E26:E30)</f>
        <v>317299.2733333332</v>
      </c>
      <c r="F31" s="19" t="s">
        <v>4</v>
      </c>
      <c r="G31" s="18">
        <f>E31</f>
        <v>317299.2733333332</v>
      </c>
      <c r="H31" s="19" t="s">
        <v>4</v>
      </c>
      <c r="I31" s="2"/>
    </row>
    <row r="32" spans="1:9" x14ac:dyDescent="0.25">
      <c r="A32" s="2"/>
      <c r="B32" s="83" t="s">
        <v>18</v>
      </c>
      <c r="C32" s="84"/>
      <c r="D32" s="84"/>
      <c r="E32" s="84"/>
      <c r="F32" s="84"/>
      <c r="G32" s="84"/>
      <c r="H32" s="85"/>
      <c r="I32" s="2"/>
    </row>
    <row r="33" spans="1:9" x14ac:dyDescent="0.25">
      <c r="A33" s="2"/>
      <c r="B33" s="76" t="s">
        <v>104</v>
      </c>
      <c r="C33" s="77"/>
      <c r="D33" s="78"/>
      <c r="E33" s="18">
        <f>'Fane 10. Kontrol af PL2016'!G36</f>
        <v>12955960.124934867</v>
      </c>
      <c r="F33" s="19" t="s">
        <v>4</v>
      </c>
      <c r="G33" s="18">
        <f>E33</f>
        <v>12955960.124934867</v>
      </c>
      <c r="H33" s="19" t="s">
        <v>4</v>
      </c>
      <c r="I33" s="2"/>
    </row>
    <row r="34" spans="1:9" x14ac:dyDescent="0.25">
      <c r="A34" s="2"/>
      <c r="B34" s="83" t="s">
        <v>62</v>
      </c>
      <c r="C34" s="84"/>
      <c r="D34" s="84"/>
      <c r="E34" s="84"/>
      <c r="F34" s="85"/>
      <c r="G34" s="21">
        <f>G22+G24+G31+G33</f>
        <v>122022322.77588707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2018'!G22</f>
        <v>108749063.37761888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</f>
        <v>3889990.0520124477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1903108.6091083302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2133882.1421760912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2027320.8103199142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174</v>
      </c>
      <c r="C14" s="81"/>
      <c r="D14" s="82"/>
      <c r="E14" s="18">
        <f>$E$9+$E$11-$E$12-$E$13</f>
        <v>106490969.0342312</v>
      </c>
      <c r="F14" s="19" t="s">
        <v>4</v>
      </c>
      <c r="G14" s="18">
        <f>E14</f>
        <v>106490969.0342312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106490969.0342312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33843674.729208961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75924348.525802135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2679270.1147258799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112447293.36973697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159</v>
      </c>
      <c r="C10" s="74"/>
      <c r="D10" s="74"/>
      <c r="E10" s="100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3" t="s">
        <v>160</v>
      </c>
      <c r="C11" s="74"/>
      <c r="D11" s="74"/>
      <c r="E11" s="100">
        <v>385215.59700000001</v>
      </c>
      <c r="F11" s="23" t="s">
        <v>4</v>
      </c>
      <c r="G11" s="12">
        <v>416579</v>
      </c>
      <c r="H11" s="23" t="s">
        <v>4</v>
      </c>
      <c r="I11" s="2"/>
    </row>
    <row r="12" spans="1:9" x14ac:dyDescent="0.25">
      <c r="A12" s="2"/>
      <c r="B12" s="73" t="s">
        <v>161</v>
      </c>
      <c r="C12" s="74"/>
      <c r="D12" s="74"/>
      <c r="E12" s="100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3" t="s">
        <v>162</v>
      </c>
      <c r="C13" s="74"/>
      <c r="D13" s="74"/>
      <c r="E13" s="100">
        <v>32399.4126</v>
      </c>
      <c r="F13" s="23" t="s">
        <v>4</v>
      </c>
      <c r="G13" s="12">
        <v>63237</v>
      </c>
      <c r="H13" s="23" t="s">
        <v>4</v>
      </c>
      <c r="I13" s="2"/>
    </row>
    <row r="14" spans="1:9" x14ac:dyDescent="0.25">
      <c r="A14" s="2"/>
      <c r="B14" s="73" t="s">
        <v>163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164</v>
      </c>
      <c r="C15" s="74"/>
      <c r="D15" s="74"/>
      <c r="E15" s="100">
        <v>2071422.5688</v>
      </c>
      <c r="F15" s="23" t="s">
        <v>4</v>
      </c>
      <c r="G15" s="12">
        <v>2624214</v>
      </c>
      <c r="H15" s="23" t="s">
        <v>4</v>
      </c>
      <c r="I15" s="2"/>
    </row>
    <row r="16" spans="1:9" x14ac:dyDescent="0.25">
      <c r="A16" s="2"/>
      <c r="B16" s="73" t="s">
        <v>165</v>
      </c>
      <c r="C16" s="74"/>
      <c r="D16" s="74"/>
      <c r="E16" s="100">
        <v>0</v>
      </c>
      <c r="F16" s="23" t="s">
        <v>4</v>
      </c>
      <c r="G16" s="12">
        <v>444980</v>
      </c>
      <c r="H16" s="23" t="s">
        <v>4</v>
      </c>
      <c r="I16" s="2"/>
    </row>
    <row r="17" spans="1:9" x14ac:dyDescent="0.25">
      <c r="A17" s="2"/>
      <c r="B17" s="73" t="s">
        <v>166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ht="29.25" customHeight="1" x14ac:dyDescent="0.25">
      <c r="A18" s="2"/>
      <c r="B18" s="101" t="s">
        <v>167</v>
      </c>
      <c r="C18" s="101"/>
      <c r="D18" s="101"/>
      <c r="E18" s="100">
        <v>156633</v>
      </c>
      <c r="F18" s="23" t="s">
        <v>4</v>
      </c>
      <c r="G18" s="12">
        <v>220804</v>
      </c>
      <c r="H18" s="23" t="s">
        <v>4</v>
      </c>
      <c r="I18" s="2"/>
    </row>
    <row r="19" spans="1:9" x14ac:dyDescent="0.25">
      <c r="A19" s="2"/>
      <c r="B19" s="83" t="s">
        <v>134</v>
      </c>
      <c r="C19" s="84"/>
      <c r="D19" s="84"/>
      <c r="E19" s="84"/>
      <c r="F19" s="85"/>
      <c r="G19" s="21">
        <f>SUM(G10:G18)-SUM(E10:E18)</f>
        <v>1124143.4216</v>
      </c>
      <c r="H19" s="22" t="s">
        <v>4</v>
      </c>
      <c r="I19" s="2"/>
    </row>
    <row r="20" spans="1:9" x14ac:dyDescent="0.25">
      <c r="A20" s="2"/>
      <c r="B20" s="83" t="s">
        <v>135</v>
      </c>
      <c r="C20" s="84"/>
      <c r="D20" s="84"/>
      <c r="E20" s="84"/>
      <c r="F20" s="85"/>
      <c r="G20" s="21">
        <f>G19*(1+'Fane 2.1. Økonomisk ramme 2018'!E18/100)</f>
        <v>1143815.931478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2018'!E16:E17)</f>
        <v>109768023.2550111</v>
      </c>
      <c r="H9" s="23" t="s">
        <v>4</v>
      </c>
      <c r="I9" s="2"/>
    </row>
    <row r="10" spans="1:9" x14ac:dyDescent="0.25">
      <c r="A10" s="2"/>
      <c r="B10" s="40" t="s">
        <v>183</v>
      </c>
      <c r="C10" s="38"/>
      <c r="D10" s="38"/>
      <c r="E10" s="38"/>
      <c r="F10" s="39"/>
      <c r="G10" s="12">
        <v>-2573510.4595521004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2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2018'!E18/100)*($G$11/100)</f>
        <v>2181408.3353875908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33843674.729208961</v>
      </c>
      <c r="H9" s="23" t="s">
        <v>4</v>
      </c>
      <c r="I9" s="2"/>
    </row>
    <row r="10" spans="1:9" x14ac:dyDescent="0.25">
      <c r="A10" s="2"/>
      <c r="B10" s="41" t="s">
        <v>182</v>
      </c>
      <c r="C10" s="42"/>
      <c r="D10" s="42"/>
      <c r="E10" s="42"/>
      <c r="F10" s="43"/>
      <c r="G10" s="12">
        <v>-676873.49458417925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2018'!E18/100)*$G$11/100</f>
        <v>674944.40512461436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75924348.525802135</v>
      </c>
      <c r="H13" s="23" t="s">
        <v>4</v>
      </c>
      <c r="I13" s="2"/>
    </row>
    <row r="14" spans="1:9" x14ac:dyDescent="0.25">
      <c r="A14" s="2"/>
      <c r="B14" s="40" t="s">
        <v>184</v>
      </c>
      <c r="C14" s="38"/>
      <c r="D14" s="38"/>
      <c r="E14" s="38"/>
      <c r="F14" s="39"/>
      <c r="G14" s="12">
        <v>-687840.34212982701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2018'!E18/100)*$G$15/100</f>
        <v>1354990.7032608923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2029935.1083855066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2895087.5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2895087.5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0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0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2" t="s">
        <v>146</v>
      </c>
      <c r="C10" s="30">
        <v>2016</v>
      </c>
      <c r="D10" s="30">
        <v>20</v>
      </c>
      <c r="E10" s="12">
        <v>4503816</v>
      </c>
      <c r="F10" s="12">
        <f>E10/D10</f>
        <v>225190.8</v>
      </c>
      <c r="G10" s="23" t="s">
        <v>4</v>
      </c>
      <c r="H10" s="2"/>
    </row>
    <row r="11" spans="1:8" x14ac:dyDescent="0.25">
      <c r="A11" s="2"/>
      <c r="B11" s="102" t="s">
        <v>147</v>
      </c>
      <c r="C11" s="30">
        <v>2016</v>
      </c>
      <c r="D11" s="30">
        <v>75</v>
      </c>
      <c r="E11" s="12">
        <v>410453</v>
      </c>
      <c r="F11" s="12">
        <f t="shared" ref="F11:F30" si="0">E11/D11</f>
        <v>5472.7066666666669</v>
      </c>
      <c r="G11" s="23" t="s">
        <v>4</v>
      </c>
      <c r="H11" s="2"/>
    </row>
    <row r="12" spans="1:8" x14ac:dyDescent="0.25">
      <c r="A12" s="2"/>
      <c r="B12" s="102" t="s">
        <v>148</v>
      </c>
      <c r="C12" s="30">
        <v>2016</v>
      </c>
      <c r="D12" s="30">
        <v>75</v>
      </c>
      <c r="E12" s="12">
        <v>335364</v>
      </c>
      <c r="F12" s="12">
        <f t="shared" si="0"/>
        <v>4471.5200000000004</v>
      </c>
      <c r="G12" s="23" t="s">
        <v>4</v>
      </c>
      <c r="H12" s="2"/>
    </row>
    <row r="13" spans="1:8" x14ac:dyDescent="0.25">
      <c r="A13" s="2"/>
      <c r="B13" s="102" t="s">
        <v>149</v>
      </c>
      <c r="C13" s="30">
        <v>2016</v>
      </c>
      <c r="D13" s="30">
        <v>60</v>
      </c>
      <c r="E13" s="12">
        <v>19843766</v>
      </c>
      <c r="F13" s="12">
        <f t="shared" si="0"/>
        <v>330729.43333333335</v>
      </c>
      <c r="G13" s="23" t="s">
        <v>4</v>
      </c>
      <c r="H13" s="2"/>
    </row>
    <row r="14" spans="1:8" x14ac:dyDescent="0.25">
      <c r="A14" s="2"/>
      <c r="B14" s="102" t="s">
        <v>150</v>
      </c>
      <c r="C14" s="30">
        <v>2016</v>
      </c>
      <c r="D14" s="30">
        <v>75</v>
      </c>
      <c r="E14" s="12">
        <v>80034726</v>
      </c>
      <c r="F14" s="12">
        <f t="shared" si="0"/>
        <v>1067129.68</v>
      </c>
      <c r="G14" s="23" t="s">
        <v>4</v>
      </c>
      <c r="H14" s="2"/>
    </row>
    <row r="15" spans="1:8" x14ac:dyDescent="0.25">
      <c r="A15" s="2"/>
      <c r="B15" s="102" t="s">
        <v>151</v>
      </c>
      <c r="C15" s="30">
        <v>2016</v>
      </c>
      <c r="D15" s="30">
        <v>20</v>
      </c>
      <c r="E15" s="12">
        <v>382010</v>
      </c>
      <c r="F15" s="12">
        <f t="shared" si="0"/>
        <v>19100.5</v>
      </c>
      <c r="G15" s="23" t="s">
        <v>4</v>
      </c>
      <c r="H15" s="2"/>
    </row>
    <row r="16" spans="1:8" x14ac:dyDescent="0.25">
      <c r="A16" s="2"/>
      <c r="B16" s="102" t="s">
        <v>152</v>
      </c>
      <c r="C16" s="30">
        <v>2016</v>
      </c>
      <c r="D16" s="30">
        <v>75</v>
      </c>
      <c r="E16" s="12">
        <v>497888</v>
      </c>
      <c r="F16" s="12">
        <f t="shared" si="0"/>
        <v>6638.5066666666671</v>
      </c>
      <c r="G16" s="23" t="s">
        <v>4</v>
      </c>
      <c r="H16" s="2"/>
    </row>
    <row r="17" spans="1:8" x14ac:dyDescent="0.25">
      <c r="A17" s="2"/>
      <c r="B17" s="102" t="s">
        <v>152</v>
      </c>
      <c r="C17" s="30">
        <v>2016</v>
      </c>
      <c r="D17" s="30">
        <v>75</v>
      </c>
      <c r="E17" s="12">
        <v>82101</v>
      </c>
      <c r="F17" s="12">
        <f t="shared" si="0"/>
        <v>1094.68</v>
      </c>
      <c r="G17" s="23" t="s">
        <v>4</v>
      </c>
      <c r="H17" s="2"/>
    </row>
    <row r="18" spans="1:8" x14ac:dyDescent="0.25">
      <c r="A18" s="2"/>
      <c r="B18" s="102" t="s">
        <v>152</v>
      </c>
      <c r="C18" s="30">
        <v>2016</v>
      </c>
      <c r="D18" s="30">
        <v>75</v>
      </c>
      <c r="E18" s="12">
        <v>164079</v>
      </c>
      <c r="F18" s="12">
        <f t="shared" si="0"/>
        <v>2187.7199999999998</v>
      </c>
      <c r="G18" s="23" t="s">
        <v>4</v>
      </c>
      <c r="H18" s="2"/>
    </row>
    <row r="19" spans="1:8" x14ac:dyDescent="0.25">
      <c r="A19" s="2"/>
      <c r="B19" s="102" t="s">
        <v>152</v>
      </c>
      <c r="C19" s="30">
        <v>2016</v>
      </c>
      <c r="D19" s="30">
        <v>75</v>
      </c>
      <c r="E19" s="12">
        <v>2541399</v>
      </c>
      <c r="F19" s="12">
        <f t="shared" si="0"/>
        <v>33885.32</v>
      </c>
      <c r="G19" s="23" t="s">
        <v>4</v>
      </c>
      <c r="H19" s="2"/>
    </row>
    <row r="20" spans="1:8" x14ac:dyDescent="0.25">
      <c r="A20" s="2"/>
      <c r="B20" s="102" t="s">
        <v>152</v>
      </c>
      <c r="C20" s="30">
        <v>2016</v>
      </c>
      <c r="D20" s="30">
        <v>75</v>
      </c>
      <c r="E20" s="12">
        <v>6535322</v>
      </c>
      <c r="F20" s="12">
        <f t="shared" si="0"/>
        <v>87137.626666666663</v>
      </c>
      <c r="G20" s="23" t="s">
        <v>4</v>
      </c>
      <c r="H20" s="2"/>
    </row>
    <row r="21" spans="1:8" x14ac:dyDescent="0.25">
      <c r="A21" s="2"/>
      <c r="B21" s="102" t="s">
        <v>153</v>
      </c>
      <c r="C21" s="30">
        <v>2016</v>
      </c>
      <c r="D21" s="30">
        <v>20</v>
      </c>
      <c r="E21" s="12">
        <v>510320</v>
      </c>
      <c r="F21" s="12">
        <f t="shared" si="0"/>
        <v>25516</v>
      </c>
      <c r="G21" s="23" t="s">
        <v>4</v>
      </c>
      <c r="H21" s="2"/>
    </row>
    <row r="22" spans="1:8" x14ac:dyDescent="0.25">
      <c r="A22" s="2"/>
      <c r="B22" s="102" t="s">
        <v>152</v>
      </c>
      <c r="C22" s="30">
        <v>2016</v>
      </c>
      <c r="D22" s="30">
        <v>75</v>
      </c>
      <c r="E22" s="12">
        <v>371026</v>
      </c>
      <c r="F22" s="12">
        <f t="shared" si="0"/>
        <v>4947.0133333333333</v>
      </c>
      <c r="G22" s="23" t="s">
        <v>4</v>
      </c>
      <c r="H22" s="2"/>
    </row>
    <row r="23" spans="1:8" x14ac:dyDescent="0.25">
      <c r="A23" s="2"/>
      <c r="B23" s="102" t="s">
        <v>154</v>
      </c>
      <c r="C23" s="30">
        <v>2016</v>
      </c>
      <c r="D23" s="30">
        <v>10</v>
      </c>
      <c r="E23" s="12">
        <v>14025</v>
      </c>
      <c r="F23" s="12">
        <f t="shared" si="0"/>
        <v>1402.5</v>
      </c>
      <c r="G23" s="23" t="s">
        <v>4</v>
      </c>
      <c r="H23" s="2"/>
    </row>
    <row r="24" spans="1:8" x14ac:dyDescent="0.25">
      <c r="A24" s="2"/>
      <c r="B24" s="102" t="s">
        <v>154</v>
      </c>
      <c r="C24" s="30">
        <v>2016</v>
      </c>
      <c r="D24" s="30">
        <v>10</v>
      </c>
      <c r="E24" s="12">
        <v>11580</v>
      </c>
      <c r="F24" s="12">
        <f t="shared" si="0"/>
        <v>1158</v>
      </c>
      <c r="G24" s="23" t="s">
        <v>4</v>
      </c>
      <c r="H24" s="2"/>
    </row>
    <row r="25" spans="1:8" x14ac:dyDescent="0.25">
      <c r="A25" s="2"/>
      <c r="B25" s="102" t="s">
        <v>154</v>
      </c>
      <c r="C25" s="30">
        <v>2016</v>
      </c>
      <c r="D25" s="30">
        <v>10</v>
      </c>
      <c r="E25" s="12">
        <v>23789</v>
      </c>
      <c r="F25" s="12">
        <f t="shared" si="0"/>
        <v>2378.9</v>
      </c>
      <c r="G25" s="23" t="s">
        <v>4</v>
      </c>
      <c r="H25" s="2"/>
    </row>
    <row r="26" spans="1:8" x14ac:dyDescent="0.25">
      <c r="A26" s="2"/>
      <c r="B26" s="102" t="s">
        <v>155</v>
      </c>
      <c r="C26" s="30">
        <v>2016</v>
      </c>
      <c r="D26" s="30">
        <v>60</v>
      </c>
      <c r="E26" s="12">
        <v>182701</v>
      </c>
      <c r="F26" s="12">
        <f t="shared" si="0"/>
        <v>3045.0166666666669</v>
      </c>
      <c r="G26" s="23" t="s">
        <v>4</v>
      </c>
      <c r="H26" s="2"/>
    </row>
    <row r="27" spans="1:8" x14ac:dyDescent="0.25">
      <c r="A27" s="2"/>
      <c r="B27" s="102" t="s">
        <v>156</v>
      </c>
      <c r="C27" s="30">
        <v>2016</v>
      </c>
      <c r="D27" s="30">
        <v>60</v>
      </c>
      <c r="E27" s="12">
        <v>1134813</v>
      </c>
      <c r="F27" s="12">
        <f t="shared" si="0"/>
        <v>18913.55</v>
      </c>
      <c r="G27" s="23" t="s">
        <v>4</v>
      </c>
      <c r="H27" s="2"/>
    </row>
    <row r="28" spans="1:8" x14ac:dyDescent="0.25">
      <c r="A28" s="2"/>
      <c r="B28" s="102" t="s">
        <v>157</v>
      </c>
      <c r="C28" s="30">
        <v>2016</v>
      </c>
      <c r="D28" s="30">
        <v>5</v>
      </c>
      <c r="E28" s="12">
        <v>432649</v>
      </c>
      <c r="F28" s="12">
        <f t="shared" si="0"/>
        <v>86529.8</v>
      </c>
      <c r="G28" s="23" t="s">
        <v>4</v>
      </c>
      <c r="H28" s="2"/>
    </row>
    <row r="29" spans="1:8" ht="26.25" x14ac:dyDescent="0.25">
      <c r="A29" s="2"/>
      <c r="B29" s="102" t="s">
        <v>158</v>
      </c>
      <c r="C29" s="30">
        <v>2016</v>
      </c>
      <c r="D29" s="30">
        <v>20</v>
      </c>
      <c r="E29" s="12">
        <v>1936283</v>
      </c>
      <c r="F29" s="12">
        <f t="shared" si="0"/>
        <v>96814.15</v>
      </c>
      <c r="G29" s="23" t="s">
        <v>4</v>
      </c>
      <c r="H29" s="2"/>
    </row>
    <row r="30" spans="1:8" x14ac:dyDescent="0.25">
      <c r="A30" s="2"/>
      <c r="B30" s="102" t="s">
        <v>156</v>
      </c>
      <c r="C30" s="30">
        <v>2016</v>
      </c>
      <c r="D30" s="30">
        <v>60</v>
      </c>
      <c r="E30" s="12">
        <v>183711</v>
      </c>
      <c r="F30" s="12">
        <f t="shared" si="0"/>
        <v>3061.85</v>
      </c>
      <c r="G30" s="23" t="s">
        <v>4</v>
      </c>
      <c r="H30" s="2"/>
    </row>
    <row r="31" spans="1:8" x14ac:dyDescent="0.25">
      <c r="A31" s="2"/>
      <c r="B31" s="83" t="s">
        <v>76</v>
      </c>
      <c r="C31" s="84"/>
      <c r="D31" s="84"/>
      <c r="E31" s="85"/>
      <c r="F31" s="21">
        <f>SUM(F10:F30)</f>
        <v>2026805.2733333332</v>
      </c>
      <c r="G31" s="22" t="s">
        <v>4</v>
      </c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</sheetData>
  <sheetProtection password="DFE9" sheet="1" objects="1" scenarios="1"/>
  <mergeCells count="4">
    <mergeCell ref="B31:E3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2018-08-13T10:31:01Z</dcterms:modified>
</cp:coreProperties>
</file>