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6" i="22"/>
  <c r="E13" i="22"/>
  <c r="E10" i="22"/>
  <c r="G16" i="22"/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G19" i="19" l="1"/>
  <c r="G20" i="19" s="1"/>
  <c r="E11" i="2" s="1"/>
  <c r="F44" i="11" l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D12" i="20" s="1"/>
  <c r="E13" i="2" s="1"/>
  <c r="E17" i="2"/>
  <c r="E16" i="2"/>
  <c r="E10" i="2" l="1"/>
  <c r="E10" i="15" s="1"/>
  <c r="G12" i="7"/>
  <c r="E9" i="2" l="1"/>
  <c r="E15" i="13"/>
  <c r="F11" i="11"/>
  <c r="F45" i="11"/>
  <c r="E19" i="2" l="1"/>
  <c r="E16" i="15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6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1" i="22" l="1"/>
  <c r="E12" i="22"/>
  <c r="E14" i="22" l="1"/>
  <c r="G14" i="22" s="1"/>
  <c r="E9" i="23" l="1"/>
  <c r="G17" i="22"/>
  <c r="E11" i="23" l="1"/>
  <c r="E12" i="23"/>
  <c r="E14" i="23" s="1"/>
  <c r="G14" i="23" s="1"/>
  <c r="G15" i="23" s="1"/>
</calcChain>
</file>

<file path=xl/sharedStrings.xml><?xml version="1.0" encoding="utf-8"?>
<sst xmlns="http://schemas.openxmlformats.org/spreadsheetml/2006/main" count="444" uniqueCount="215">
  <si>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</si>
  <si>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</si>
  <si>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</si>
  <si>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</si>
  <si>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</si>
  <si>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</si>
  <si>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</si>
  <si>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</si>
  <si>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</si>
  <si>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</si>
  <si>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</si>
  <si>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</si>
  <si>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</si>
  <si>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</si>
  <si>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</si>
  <si>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</si>
  <si>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</si>
  <si>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</si>
  <si>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</si>
  <si>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</si>
  <si>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</si>
  <si>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</si>
  <si>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</si>
  <si>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</si>
  <si>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</si>
  <si>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</si>
  <si>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</si>
  <si>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</si>
  <si>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</si>
  <si>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</si>
  <si>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</si>
  <si>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</si>
  <si>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</si>
  <si>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</si>
  <si>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</si>
  <si>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</si>
  <si>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</si>
  <si>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</si>
  <si>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</si>
  <si>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</si>
  <si>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</si>
  <si>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</si>
  <si>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</si>
  <si>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</si>
  <si>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</si>
  <si>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</si>
  <si>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</si>
  <si>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</si>
  <si>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</si>
  <si>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</si>
  <si>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</si>
  <si>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</si>
  <si>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</si>
  <si>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</si>
  <si>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</si>
  <si>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</si>
  <si>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</si>
  <si>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</si>
  <si>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</si>
  <si>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</si>
  <si>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</si>
  <si>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</si>
  <si>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</si>
  <si>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</si>
  <si>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</si>
  <si>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</si>
  <si>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</si>
  <si>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</si>
  <si>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</si>
  <si>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</si>
  <si>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</si>
  <si>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</si>
  <si>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</si>
  <si>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</si>
  <si>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</si>
  <si>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</si>
  <si>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</si>
  <si>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</si>
  <si>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</si>
  <si>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</si>
  <si>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</si>
  <si>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</si>
  <si>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</si>
  <si>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</si>
  <si>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</si>
  <si>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</si>
  <si>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</si>
  <si>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</si>
  <si>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</si>
  <si>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</si>
  <si>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</si>
  <si>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</si>
  <si>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</si>
  <si>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</si>
  <si>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</si>
  <si>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</si>
  <si>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</si>
  <si>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</si>
  <si>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</si>
  <si>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</si>
  <si>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</si>
  <si>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</si>
  <si>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</si>
  <si>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</si>
  <si>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</si>
  <si>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</si>
  <si>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</si>
  <si>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</si>
  <si>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</si>
  <si>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</si>
  <si>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</si>
  <si>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</si>
  <si>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</si>
  <si>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</si>
  <si>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</si>
  <si>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</si>
  <si>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</si>
  <si>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</si>
  <si>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</si>
  <si>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</si>
  <si>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</si>
  <si>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</si>
  <si>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</si>
  <si>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</si>
  <si>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</si>
  <si>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</si>
  <si>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</si>
  <si>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</si>
  <si>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</si>
  <si>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</si>
  <si>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</si>
  <si>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</si>
  <si>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</si>
  <si>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</si>
  <si>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</si>
  <si>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</si>
  <si>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</si>
  <si>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</si>
  <si>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</si>
  <si>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</si>
  <si>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</si>
  <si>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</si>
  <si>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</si>
  <si>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</si>
  <si>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</si>
  <si>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</si>
  <si>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Sand- og fedtfang, Mek/EL</t>
  </si>
  <si>
    <t>Forklaring, Mek/EL</t>
  </si>
  <si>
    <t>Beluftningstanke, Mek/EL</t>
  </si>
  <si>
    <t>Beluftningstanke, SRO</t>
  </si>
  <si>
    <t>Forafvanding, slam, Mek/EL</t>
  </si>
  <si>
    <t>Slutafvanding, slam - højteknologisk (centrifuger), Konstruktioner</t>
  </si>
  <si>
    <t>Slutafvanding, slam - højteknologisk (centrifuger), Mek/El</t>
  </si>
  <si>
    <t>Slutafvanding, slam - højteknologisk (centrifuger), SRO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</si>
  <si>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</si>
  <si>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</si>
  <si>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</si>
  <si>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</si>
  <si>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</si>
  <si>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</si>
  <si>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</si>
  <si>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</si>
  <si>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</si>
  <si>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</si>
  <si>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Brønde</t>
  </si>
  <si>
    <t>Stik</t>
  </si>
  <si>
    <t>Tryksatte minipumpestationer (husstandssystemer)</t>
  </si>
  <si>
    <t>Pumpestationer i brønde (&lt; 6,25 m2), Konstruktioner</t>
  </si>
  <si>
    <t>Pumpestationer i brønde (&lt; 6,25 m2), Mek/EL</t>
  </si>
  <si>
    <t>Pumpestationer i brønde (&lt; 6,25 m2), SRO</t>
  </si>
  <si>
    <t>Pumpestationer m. overbygning (&lt; 20 m2), Mek/EL</t>
  </si>
  <si>
    <t>Pumpestationer i underjordiske bygværker (&lt;50 m2), Mek/El</t>
  </si>
  <si>
    <t>Pumpeinstallation Miljøklasse A (100-300 l/s) - Mek/EL</t>
  </si>
  <si>
    <t>Pumpeinstallation Miljøklasse A (100-300 l/s) - SRO</t>
  </si>
  <si>
    <t>Pumpeinstallation Miljøklasse A (1.000-1.500 l/s) - Mek/EL</t>
  </si>
  <si>
    <t>Pumpeinstallation Miljøklasse A (1.000-1.500 l/s) - SRO</t>
  </si>
  <si>
    <t>Pumpeinstallation Miljøklasse B (1.000-1.500 l/s) - Mek/EL</t>
  </si>
  <si>
    <t>Jordbassin Klasse B</t>
  </si>
  <si>
    <t>Indløb-/udløbsarrangement</t>
  </si>
  <si>
    <t>Arbejdsplads</t>
  </si>
  <si>
    <t>Køretøjer, små lastvogne (&lt; 3.500 kg.)</t>
  </si>
  <si>
    <t>Køretøjer, store lastvogne (&gt; 3.500 kg.)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</si>
  <si>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</si>
  <si>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</si>
  <si>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</si>
  <si>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</si>
  <si>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</si>
  <si>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</si>
  <si>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</si>
  <si>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</si>
  <si>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 xml:space="preserve">Driftsomkostninger til medfinansering af klimatilpasningsprojekter 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</si>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</sst>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0" fontId="8" fillId="10" borderId="1" xfId="0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-23471555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-23471555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0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0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2" t="s">
        <v>146</v>
      </c>
      <c r="C10" s="30">
        <v>2016</v>
      </c>
      <c r="D10" s="30">
        <v>20</v>
      </c>
      <c r="E10" s="12">
        <v>140408.43</v>
      </c>
      <c r="F10" s="12">
        <f>E10/D10</f>
        <v>7020.4214999999995</v>
      </c>
      <c r="G10" s="23" t="s">
        <v>4</v>
      </c>
      <c r="H10" s="2"/>
    </row>
    <row r="11" spans="1:8" x14ac:dyDescent="0.25">
      <c r="A11" s="2"/>
      <c r="B11" s="102" t="s">
        <v>147</v>
      </c>
      <c r="C11" s="30">
        <v>2016</v>
      </c>
      <c r="D11" s="30">
        <v>20</v>
      </c>
      <c r="E11" s="12">
        <v>98191.14</v>
      </c>
      <c r="F11" s="12">
        <f t="shared" ref="F11:F45" si="0">E11/D11</f>
        <v>4909.5569999999998</v>
      </c>
      <c r="G11" s="23" t="s">
        <v>4</v>
      </c>
      <c r="H11" s="2"/>
    </row>
    <row r="12" spans="1:8" x14ac:dyDescent="0.25">
      <c r="A12" s="2"/>
      <c r="B12" s="102" t="s">
        <v>148</v>
      </c>
      <c r="C12" s="30">
        <v>2016</v>
      </c>
      <c r="D12" s="30">
        <v>20</v>
      </c>
      <c r="E12" s="12">
        <v>2093777.93</v>
      </c>
      <c r="F12" s="12">
        <f t="shared" si="0"/>
        <v>104688.8965</v>
      </c>
      <c r="G12" s="23" t="s">
        <v>4</v>
      </c>
      <c r="H12" s="2"/>
    </row>
    <row r="13" spans="1:8" x14ac:dyDescent="0.25">
      <c r="A13" s="2"/>
      <c r="B13" s="102" t="s">
        <v>149</v>
      </c>
      <c r="C13" s="30">
        <v>2016</v>
      </c>
      <c r="D13" s="30">
        <v>10</v>
      </c>
      <c r="E13" s="12">
        <v>460266.44</v>
      </c>
      <c r="F13" s="12">
        <f t="shared" si="0"/>
        <v>46026.644</v>
      </c>
      <c r="G13" s="23" t="s">
        <v>4</v>
      </c>
      <c r="H13" s="2"/>
    </row>
    <row r="14" spans="1:8" x14ac:dyDescent="0.25">
      <c r="A14" s="2"/>
      <c r="B14" s="102" t="s">
        <v>150</v>
      </c>
      <c r="C14" s="30">
        <v>2016</v>
      </c>
      <c r="D14" s="30">
        <v>20</v>
      </c>
      <c r="E14" s="12">
        <v>47198.97</v>
      </c>
      <c r="F14" s="12">
        <f t="shared" si="0"/>
        <v>2359.9485</v>
      </c>
      <c r="G14" s="23" t="s">
        <v>4</v>
      </c>
      <c r="H14" s="2"/>
    </row>
    <row r="15" spans="1:8" ht="26.25" x14ac:dyDescent="0.25">
      <c r="A15" s="2"/>
      <c r="B15" s="102" t="s">
        <v>151</v>
      </c>
      <c r="C15" s="30">
        <v>2016</v>
      </c>
      <c r="D15" s="30">
        <v>60</v>
      </c>
      <c r="E15" s="12">
        <v>5593928.3799999999</v>
      </c>
      <c r="F15" s="12">
        <f t="shared" si="0"/>
        <v>93232.13966666667</v>
      </c>
      <c r="G15" s="23" t="s">
        <v>4</v>
      </c>
      <c r="H15" s="2"/>
    </row>
    <row r="16" spans="1:8" ht="26.25" x14ac:dyDescent="0.25">
      <c r="A16" s="2"/>
      <c r="B16" s="102" t="s">
        <v>152</v>
      </c>
      <c r="C16" s="30">
        <v>2016</v>
      </c>
      <c r="D16" s="30">
        <v>20</v>
      </c>
      <c r="E16" s="12">
        <v>4165378.45</v>
      </c>
      <c r="F16" s="12">
        <f t="shared" si="0"/>
        <v>208268.92250000002</v>
      </c>
      <c r="G16" s="23" t="s">
        <v>4</v>
      </c>
      <c r="H16" s="2"/>
    </row>
    <row r="17" spans="1:8" ht="26.25" x14ac:dyDescent="0.25">
      <c r="A17" s="2"/>
      <c r="B17" s="102" t="s">
        <v>153</v>
      </c>
      <c r="C17" s="30">
        <v>2016</v>
      </c>
      <c r="D17" s="30">
        <v>10</v>
      </c>
      <c r="E17" s="12">
        <v>461718.79</v>
      </c>
      <c r="F17" s="12">
        <f t="shared" si="0"/>
        <v>46171.879000000001</v>
      </c>
      <c r="G17" s="23" t="s">
        <v>4</v>
      </c>
      <c r="H17" s="2"/>
    </row>
    <row r="18" spans="1:8" x14ac:dyDescent="0.25">
      <c r="A18" s="2"/>
      <c r="B18" s="102" t="s">
        <v>154</v>
      </c>
      <c r="C18" s="30">
        <v>2016</v>
      </c>
      <c r="D18" s="30">
        <v>75</v>
      </c>
      <c r="E18" s="12">
        <v>24466747</v>
      </c>
      <c r="F18" s="12">
        <f t="shared" si="0"/>
        <v>326223.29333333333</v>
      </c>
      <c r="G18" s="23" t="s">
        <v>4</v>
      </c>
      <c r="H18" s="2"/>
    </row>
    <row r="19" spans="1:8" x14ac:dyDescent="0.25">
      <c r="A19" s="2"/>
      <c r="B19" s="102" t="s">
        <v>155</v>
      </c>
      <c r="C19" s="30">
        <v>2016</v>
      </c>
      <c r="D19" s="30">
        <v>75</v>
      </c>
      <c r="E19" s="12">
        <v>23817573.969999999</v>
      </c>
      <c r="F19" s="12">
        <f t="shared" si="0"/>
        <v>317567.6529333333</v>
      </c>
      <c r="G19" s="23" t="s">
        <v>4</v>
      </c>
      <c r="H19" s="2"/>
    </row>
    <row r="20" spans="1:8" x14ac:dyDescent="0.25">
      <c r="A20" s="2"/>
      <c r="B20" s="102" t="s">
        <v>156</v>
      </c>
      <c r="C20" s="30">
        <v>2016</v>
      </c>
      <c r="D20" s="30">
        <v>75</v>
      </c>
      <c r="E20" s="12">
        <v>11997376.17</v>
      </c>
      <c r="F20" s="12">
        <f t="shared" si="0"/>
        <v>159965.01560000001</v>
      </c>
      <c r="G20" s="23" t="s">
        <v>4</v>
      </c>
      <c r="H20" s="2"/>
    </row>
    <row r="21" spans="1:8" x14ac:dyDescent="0.25">
      <c r="A21" s="2"/>
      <c r="B21" s="102" t="s">
        <v>157</v>
      </c>
      <c r="C21" s="30">
        <v>2016</v>
      </c>
      <c r="D21" s="30">
        <v>75</v>
      </c>
      <c r="E21" s="12">
        <v>5218274.38</v>
      </c>
      <c r="F21" s="12">
        <f t="shared" si="0"/>
        <v>69576.991733333329</v>
      </c>
      <c r="G21" s="23" t="s">
        <v>4</v>
      </c>
      <c r="H21" s="2"/>
    </row>
    <row r="22" spans="1:8" x14ac:dyDescent="0.25">
      <c r="A22" s="2"/>
      <c r="B22" s="102" t="s">
        <v>158</v>
      </c>
      <c r="C22" s="30">
        <v>2016</v>
      </c>
      <c r="D22" s="30">
        <v>75</v>
      </c>
      <c r="E22" s="12">
        <v>4640483.7</v>
      </c>
      <c r="F22" s="12">
        <f t="shared" si="0"/>
        <v>61873.116000000002</v>
      </c>
      <c r="G22" s="23" t="s">
        <v>4</v>
      </c>
      <c r="H22" s="2"/>
    </row>
    <row r="23" spans="1:8" x14ac:dyDescent="0.25">
      <c r="A23" s="2"/>
      <c r="B23" s="102" t="s">
        <v>159</v>
      </c>
      <c r="C23" s="30">
        <v>2016</v>
      </c>
      <c r="D23" s="30">
        <v>75</v>
      </c>
      <c r="E23" s="12">
        <v>296415.09999999998</v>
      </c>
      <c r="F23" s="12">
        <f t="shared" si="0"/>
        <v>3952.201333333333</v>
      </c>
      <c r="G23" s="23" t="s">
        <v>4</v>
      </c>
      <c r="H23" s="2"/>
    </row>
    <row r="24" spans="1:8" ht="26.25" x14ac:dyDescent="0.25">
      <c r="A24" s="2"/>
      <c r="B24" s="102" t="s">
        <v>160</v>
      </c>
      <c r="C24" s="30">
        <v>2016</v>
      </c>
      <c r="D24" s="30">
        <v>75</v>
      </c>
      <c r="E24" s="12">
        <v>4654201.7</v>
      </c>
      <c r="F24" s="12">
        <f t="shared" si="0"/>
        <v>62056.022666666671</v>
      </c>
      <c r="G24" s="23" t="s">
        <v>4</v>
      </c>
      <c r="H24" s="2"/>
    </row>
    <row r="25" spans="1:8" x14ac:dyDescent="0.25">
      <c r="A25" s="2"/>
      <c r="B25" s="102" t="s">
        <v>161</v>
      </c>
      <c r="C25" s="30">
        <v>2016</v>
      </c>
      <c r="D25" s="30">
        <v>50</v>
      </c>
      <c r="E25" s="12">
        <v>319450.19</v>
      </c>
      <c r="F25" s="12">
        <f t="shared" si="0"/>
        <v>6389.0038000000004</v>
      </c>
      <c r="G25" s="23" t="s">
        <v>4</v>
      </c>
      <c r="H25" s="2"/>
    </row>
    <row r="26" spans="1:8" ht="26.25" x14ac:dyDescent="0.25">
      <c r="A26" s="2"/>
      <c r="B26" s="102" t="s">
        <v>162</v>
      </c>
      <c r="C26" s="30">
        <v>2016</v>
      </c>
      <c r="D26" s="30">
        <v>50</v>
      </c>
      <c r="E26" s="12">
        <v>4114576.14</v>
      </c>
      <c r="F26" s="12">
        <f t="shared" si="0"/>
        <v>82291.522800000006</v>
      </c>
      <c r="G26" s="23" t="s">
        <v>4</v>
      </c>
      <c r="H26" s="2"/>
    </row>
    <row r="27" spans="1:8" ht="26.25" x14ac:dyDescent="0.25">
      <c r="A27" s="2"/>
      <c r="B27" s="102" t="s">
        <v>163</v>
      </c>
      <c r="C27" s="30">
        <v>2016</v>
      </c>
      <c r="D27" s="30">
        <v>50</v>
      </c>
      <c r="E27" s="12">
        <v>352755.23</v>
      </c>
      <c r="F27" s="12">
        <f t="shared" si="0"/>
        <v>7055.1045999999997</v>
      </c>
      <c r="G27" s="23" t="s">
        <v>4</v>
      </c>
      <c r="H27" s="2"/>
    </row>
    <row r="28" spans="1:8" x14ac:dyDescent="0.25">
      <c r="A28" s="2"/>
      <c r="B28" s="102" t="s">
        <v>164</v>
      </c>
      <c r="C28" s="30">
        <v>2016</v>
      </c>
      <c r="D28" s="30">
        <v>75</v>
      </c>
      <c r="E28" s="12">
        <v>14836939.58</v>
      </c>
      <c r="F28" s="12">
        <f t="shared" si="0"/>
        <v>197825.86106666666</v>
      </c>
      <c r="G28" s="23" t="s">
        <v>4</v>
      </c>
      <c r="H28" s="2"/>
    </row>
    <row r="29" spans="1:8" x14ac:dyDescent="0.25">
      <c r="A29" s="2"/>
      <c r="B29" s="102" t="s">
        <v>165</v>
      </c>
      <c r="C29" s="30">
        <v>2016</v>
      </c>
      <c r="D29" s="30">
        <v>75</v>
      </c>
      <c r="E29" s="12">
        <v>19434013.140000001</v>
      </c>
      <c r="F29" s="12">
        <f t="shared" si="0"/>
        <v>259120.1752</v>
      </c>
      <c r="G29" s="23" t="s">
        <v>4</v>
      </c>
      <c r="H29" s="2"/>
    </row>
    <row r="30" spans="1:8" ht="26.25" x14ac:dyDescent="0.25">
      <c r="A30" s="2"/>
      <c r="B30" s="102" t="s">
        <v>166</v>
      </c>
      <c r="C30" s="30">
        <v>2016</v>
      </c>
      <c r="D30" s="30">
        <v>30</v>
      </c>
      <c r="E30" s="12">
        <v>1327730.17</v>
      </c>
      <c r="F30" s="12">
        <f t="shared" si="0"/>
        <v>44257.672333333328</v>
      </c>
      <c r="G30" s="23" t="s">
        <v>4</v>
      </c>
      <c r="H30" s="2"/>
    </row>
    <row r="31" spans="1:8" ht="26.25" x14ac:dyDescent="0.25">
      <c r="A31" s="2"/>
      <c r="B31" s="102" t="s">
        <v>167</v>
      </c>
      <c r="C31" s="30">
        <v>2016</v>
      </c>
      <c r="D31" s="30">
        <v>50</v>
      </c>
      <c r="E31" s="12">
        <v>3166507.12</v>
      </c>
      <c r="F31" s="12">
        <f t="shared" si="0"/>
        <v>63330.142400000004</v>
      </c>
      <c r="G31" s="23" t="s">
        <v>4</v>
      </c>
      <c r="H31" s="2"/>
    </row>
    <row r="32" spans="1:8" x14ac:dyDescent="0.25">
      <c r="A32" s="2"/>
      <c r="B32" s="102" t="s">
        <v>168</v>
      </c>
      <c r="C32" s="30">
        <v>2016</v>
      </c>
      <c r="D32" s="30">
        <v>20</v>
      </c>
      <c r="E32" s="12">
        <v>3058094.42</v>
      </c>
      <c r="F32" s="12">
        <f t="shared" si="0"/>
        <v>152904.72099999999</v>
      </c>
      <c r="G32" s="23" t="s">
        <v>4</v>
      </c>
      <c r="H32" s="2"/>
    </row>
    <row r="33" spans="1:8" x14ac:dyDescent="0.25">
      <c r="A33" s="2"/>
      <c r="B33" s="102" t="s">
        <v>169</v>
      </c>
      <c r="C33" s="30">
        <v>2016</v>
      </c>
      <c r="D33" s="30">
        <v>10</v>
      </c>
      <c r="E33" s="12">
        <v>263280.19</v>
      </c>
      <c r="F33" s="12">
        <f t="shared" si="0"/>
        <v>26328.019</v>
      </c>
      <c r="G33" s="23" t="s">
        <v>4</v>
      </c>
      <c r="H33" s="2"/>
    </row>
    <row r="34" spans="1:8" ht="26.25" x14ac:dyDescent="0.25">
      <c r="A34" s="2"/>
      <c r="B34" s="102" t="s">
        <v>170</v>
      </c>
      <c r="C34" s="30">
        <v>2016</v>
      </c>
      <c r="D34" s="30">
        <v>20</v>
      </c>
      <c r="E34" s="12">
        <v>416086.67</v>
      </c>
      <c r="F34" s="12">
        <f t="shared" si="0"/>
        <v>20804.333500000001</v>
      </c>
      <c r="G34" s="23" t="s">
        <v>4</v>
      </c>
      <c r="H34" s="2"/>
    </row>
    <row r="35" spans="1:8" ht="26.25" x14ac:dyDescent="0.25">
      <c r="A35" s="2"/>
      <c r="B35" s="102" t="s">
        <v>171</v>
      </c>
      <c r="C35" s="30">
        <v>2016</v>
      </c>
      <c r="D35" s="30">
        <v>20</v>
      </c>
      <c r="E35" s="12">
        <v>16751.57</v>
      </c>
      <c r="F35" s="12">
        <f t="shared" si="0"/>
        <v>837.57849999999996</v>
      </c>
      <c r="G35" s="23" t="s">
        <v>4</v>
      </c>
      <c r="H35" s="2"/>
    </row>
    <row r="36" spans="1:8" ht="26.25" x14ac:dyDescent="0.25">
      <c r="A36" s="2"/>
      <c r="B36" s="102" t="s">
        <v>172</v>
      </c>
      <c r="C36" s="30">
        <v>2016</v>
      </c>
      <c r="D36" s="30">
        <v>20</v>
      </c>
      <c r="E36" s="12">
        <v>1429611.85</v>
      </c>
      <c r="F36" s="12">
        <f t="shared" si="0"/>
        <v>71480.592499999999</v>
      </c>
      <c r="G36" s="23" t="s">
        <v>4</v>
      </c>
      <c r="H36" s="2"/>
    </row>
    <row r="37" spans="1:8" ht="26.25" x14ac:dyDescent="0.25">
      <c r="A37" s="2"/>
      <c r="B37" s="102" t="s">
        <v>173</v>
      </c>
      <c r="C37" s="30">
        <v>2016</v>
      </c>
      <c r="D37" s="30">
        <v>10</v>
      </c>
      <c r="E37" s="12">
        <v>10000</v>
      </c>
      <c r="F37" s="12">
        <f t="shared" si="0"/>
        <v>1000</v>
      </c>
      <c r="G37" s="23" t="s">
        <v>4</v>
      </c>
      <c r="H37" s="2"/>
    </row>
    <row r="38" spans="1:8" ht="26.25" x14ac:dyDescent="0.25">
      <c r="A38" s="2"/>
      <c r="B38" s="102" t="s">
        <v>174</v>
      </c>
      <c r="C38" s="30">
        <v>2016</v>
      </c>
      <c r="D38" s="30">
        <v>20</v>
      </c>
      <c r="E38" s="12">
        <v>312276.65000000002</v>
      </c>
      <c r="F38" s="12">
        <f t="shared" si="0"/>
        <v>15613.8325</v>
      </c>
      <c r="G38" s="23" t="s">
        <v>4</v>
      </c>
      <c r="H38" s="2"/>
    </row>
    <row r="39" spans="1:8" ht="26.25" x14ac:dyDescent="0.25">
      <c r="A39" s="2"/>
      <c r="B39" s="102" t="s">
        <v>175</v>
      </c>
      <c r="C39" s="30">
        <v>2016</v>
      </c>
      <c r="D39" s="30">
        <v>10</v>
      </c>
      <c r="E39" s="12">
        <v>1189940.48</v>
      </c>
      <c r="F39" s="12">
        <f t="shared" si="0"/>
        <v>118994.048</v>
      </c>
      <c r="G39" s="23" t="s">
        <v>4</v>
      </c>
      <c r="H39" s="2"/>
    </row>
    <row r="40" spans="1:8" ht="26.25" x14ac:dyDescent="0.25">
      <c r="A40" s="2"/>
      <c r="B40" s="102" t="s">
        <v>176</v>
      </c>
      <c r="C40" s="30">
        <v>2016</v>
      </c>
      <c r="D40" s="30">
        <v>20</v>
      </c>
      <c r="E40" s="12">
        <v>2467769.6</v>
      </c>
      <c r="F40" s="12">
        <f t="shared" si="0"/>
        <v>123388.48000000001</v>
      </c>
      <c r="G40" s="23" t="s">
        <v>4</v>
      </c>
      <c r="H40" s="2"/>
    </row>
    <row r="41" spans="1:8" x14ac:dyDescent="0.25">
      <c r="A41" s="2"/>
      <c r="B41" s="102" t="s">
        <v>177</v>
      </c>
      <c r="C41" s="30">
        <v>2016</v>
      </c>
      <c r="D41" s="30">
        <v>50</v>
      </c>
      <c r="E41" s="12">
        <v>5028971.6500000004</v>
      </c>
      <c r="F41" s="12">
        <f t="shared" si="0"/>
        <v>100579.433</v>
      </c>
      <c r="G41" s="23" t="s">
        <v>4</v>
      </c>
      <c r="H41" s="2"/>
    </row>
    <row r="42" spans="1:8" x14ac:dyDescent="0.25">
      <c r="A42" s="2"/>
      <c r="B42" s="102" t="s">
        <v>178</v>
      </c>
      <c r="C42" s="30">
        <v>2016</v>
      </c>
      <c r="D42" s="30">
        <v>75</v>
      </c>
      <c r="E42" s="12">
        <v>806514.77</v>
      </c>
      <c r="F42" s="12">
        <f t="shared" si="0"/>
        <v>10753.530266666667</v>
      </c>
      <c r="G42" s="23" t="s">
        <v>4</v>
      </c>
      <c r="H42" s="2"/>
    </row>
    <row r="43" spans="1:8" x14ac:dyDescent="0.25">
      <c r="A43" s="2"/>
      <c r="B43" s="102" t="s">
        <v>179</v>
      </c>
      <c r="C43" s="30">
        <v>2016</v>
      </c>
      <c r="D43" s="30">
        <v>5</v>
      </c>
      <c r="E43" s="12">
        <v>792743.8</v>
      </c>
      <c r="F43" s="12">
        <f t="shared" si="0"/>
        <v>158548.76</v>
      </c>
      <c r="G43" s="23" t="s">
        <v>4</v>
      </c>
      <c r="H43" s="2"/>
    </row>
    <row r="44" spans="1:8" x14ac:dyDescent="0.25">
      <c r="A44" s="2"/>
      <c r="B44" s="102" t="s">
        <v>180</v>
      </c>
      <c r="C44" s="30">
        <v>2016</v>
      </c>
      <c r="D44" s="30">
        <v>5</v>
      </c>
      <c r="E44" s="12">
        <v>128444.59</v>
      </c>
      <c r="F44" s="12">
        <f t="shared" si="0"/>
        <v>25688.917999999998</v>
      </c>
      <c r="G44" s="23" t="s">
        <v>4</v>
      </c>
      <c r="H44" s="2"/>
    </row>
    <row r="45" spans="1:8" x14ac:dyDescent="0.25">
      <c r="A45" s="2"/>
      <c r="B45" s="102" t="s">
        <v>181</v>
      </c>
      <c r="C45" s="30">
        <v>2016</v>
      </c>
      <c r="D45" s="30">
        <v>5</v>
      </c>
      <c r="E45" s="12">
        <v>129911.5</v>
      </c>
      <c r="F45" s="12">
        <f t="shared" si="0"/>
        <v>25982.3</v>
      </c>
      <c r="G45" s="23" t="s">
        <v>4</v>
      </c>
      <c r="H45" s="2"/>
    </row>
    <row r="46" spans="1:8" x14ac:dyDescent="0.25">
      <c r="A46" s="2"/>
      <c r="B46" s="83" t="s">
        <v>76</v>
      </c>
      <c r="C46" s="84"/>
      <c r="D46" s="84"/>
      <c r="E46" s="85"/>
      <c r="F46" s="21">
        <f>SUM(F10:F45)</f>
        <v>3027066.7307333327</v>
      </c>
      <c r="G46" s="22" t="s">
        <v>4</v>
      </c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DFE9" sheet="1" objects="1" scenarios="1"/>
  <mergeCells count="4">
    <mergeCell ref="B46:E4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6251156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5924791</v>
      </c>
      <c r="H10" s="23" t="s">
        <v>4</v>
      </c>
      <c r="I10" s="2"/>
    </row>
    <row r="11" spans="1:9" x14ac:dyDescent="0.25">
      <c r="A11" s="2"/>
      <c r="B11" s="83" t="s">
        <v>199</v>
      </c>
      <c r="C11" s="84"/>
      <c r="D11" s="84"/>
      <c r="E11" s="84"/>
      <c r="F11" s="85"/>
      <c r="G11" s="21">
        <f>G9-G10</f>
        <v>326365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200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209592.93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-70000</v>
      </c>
      <c r="H16" s="23" t="s">
        <v>4</v>
      </c>
      <c r="I16" s="2"/>
    </row>
    <row r="17" spans="1:9" x14ac:dyDescent="0.25">
      <c r="A17" s="2"/>
      <c r="B17" s="83" t="s">
        <v>200</v>
      </c>
      <c r="C17" s="84"/>
      <c r="D17" s="84"/>
      <c r="E17" s="84"/>
      <c r="F17" s="85"/>
      <c r="G17" s="21">
        <f>G15-G16</f>
        <v>279592.93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201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0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34000</v>
      </c>
      <c r="H22" s="23" t="s">
        <v>4</v>
      </c>
      <c r="I22" s="2"/>
    </row>
    <row r="23" spans="1:9" x14ac:dyDescent="0.25">
      <c r="A23" s="2"/>
      <c r="B23" s="83" t="s">
        <v>201</v>
      </c>
      <c r="C23" s="84"/>
      <c r="D23" s="84"/>
      <c r="E23" s="84"/>
      <c r="F23" s="85"/>
      <c r="G23" s="21">
        <f>G21-G22</f>
        <v>-34000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202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100231</v>
      </c>
      <c r="H28" s="23" t="s">
        <v>4</v>
      </c>
      <c r="I28" s="2"/>
    </row>
    <row r="29" spans="1:9" ht="15" customHeight="1" x14ac:dyDescent="0.25">
      <c r="A29" s="2"/>
      <c r="B29" s="88" t="s">
        <v>202</v>
      </c>
      <c r="C29" s="89"/>
      <c r="D29" s="89"/>
      <c r="E29" s="89"/>
      <c r="F29" s="90"/>
      <c r="G29" s="21">
        <f>G27-G28</f>
        <v>-100231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2016'!F46</f>
        <v>3027066.7307333327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1865263.3333333333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1161803.3973999994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144374785.92171651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82515092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9175458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1318147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4201580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97210277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6411289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20000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6431289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0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-70373334.269999996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-32407857.440000001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-109116.24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-102890307.94999999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751258.05000001192</v>
      </c>
      <c r="F28" s="28" t="s">
        <v>4</v>
      </c>
      <c r="G28" s="1">
        <f>IF(E28&lt;0,0,-E28)</f>
        <v>-751258.05000001192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125428437.8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12794865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138223302.80000001</v>
      </c>
      <c r="F35" s="28" t="s">
        <v>4</v>
      </c>
      <c r="G35" s="18">
        <f>-E35</f>
        <v>-138223302.80000001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5400225.0717164874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195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3" t="s">
        <v>196</v>
      </c>
      <c r="C10" s="104"/>
      <c r="D10" s="105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191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208</v>
      </c>
      <c r="C16" s="77"/>
      <c r="D16" s="77"/>
      <c r="E16" s="78"/>
      <c r="F16" s="98" t="s">
        <v>192</v>
      </c>
      <c r="G16" s="98"/>
      <c r="H16" s="2"/>
    </row>
    <row r="17" spans="1:8" x14ac:dyDescent="0.25">
      <c r="A17" s="2"/>
      <c r="B17" s="73" t="s">
        <v>204</v>
      </c>
      <c r="C17" s="74"/>
      <c r="D17" s="74"/>
      <c r="E17" s="75"/>
      <c r="F17" s="12">
        <v>0</v>
      </c>
      <c r="G17" s="23" t="s">
        <v>4</v>
      </c>
      <c r="H17" s="2"/>
    </row>
    <row r="18" spans="1:8" x14ac:dyDescent="0.25">
      <c r="A18" s="2"/>
      <c r="B18" s="83" t="s">
        <v>193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194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203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155572367.66486236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5172394.9772008797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omk.'!G20</f>
        <v>923968.11123649962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206</v>
      </c>
      <c r="C12" s="38"/>
      <c r="D12" s="39"/>
      <c r="E12" s="12">
        <f>'Fane 5. Individuelt eff.krav'!G10</f>
        <v>-2340651.2175143561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0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191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2697724.479775229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2778726.6639766837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197</v>
      </c>
      <c r="C22" s="81"/>
      <c r="D22" s="82"/>
      <c r="E22" s="18">
        <f>SUM(E9,E11:E17,E19)-SUM(E20:E21)</f>
        <v>154074682.37438306</v>
      </c>
      <c r="F22" s="19" t="s">
        <v>4</v>
      </c>
      <c r="G22" s="18">
        <f>E22</f>
        <v>154074682.37438306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0</v>
      </c>
      <c r="F24" s="19" t="s">
        <v>4</v>
      </c>
      <c r="G24" s="18">
        <f>E24</f>
        <v>0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326365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279592.93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-34000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-100231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1161803.3973999994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1633530.3273999994</v>
      </c>
      <c r="F31" s="19" t="s">
        <v>4</v>
      </c>
      <c r="G31" s="18">
        <f>E31</f>
        <v>1633530.3273999994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5400225.0717164874</v>
      </c>
      <c r="F33" s="19" t="s">
        <v>4</v>
      </c>
      <c r="G33" s="18">
        <f>E33</f>
        <v>5400225.0717164874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161108437.77349955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154074682.37438306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6203049.4424850335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2696306.941551704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2775206.4948011078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197</v>
      </c>
      <c r="C14" s="81"/>
      <c r="D14" s="82"/>
      <c r="E14" s="18">
        <f>$E$9+$E$11-$E$12-$E$13</f>
        <v>153995782.82113367</v>
      </c>
      <c r="F14" s="19" t="s">
        <v>4</v>
      </c>
      <c r="G14" s="18">
        <f>E14</f>
        <v>153995782.82113367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153995782.82113367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210</v>
      </c>
      <c r="C9" s="71"/>
      <c r="D9" s="72"/>
      <c r="E9" s="8">
        <f>'Fane 2.2. Økonomisk ramme 2019'!G14</f>
        <v>153995782.82113367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2018'!E18/100)^2</f>
        <v>6311602.8077285225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2694926.1993698394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2771694.1156145558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197</v>
      </c>
      <c r="C14" s="81"/>
      <c r="D14" s="82"/>
      <c r="E14" s="18">
        <f>$E$9+$E$11-$E$12-$E$13</f>
        <v>153919014.90488896</v>
      </c>
      <c r="F14" s="19" t="s">
        <v>4</v>
      </c>
      <c r="G14" s="18">
        <f>E14</f>
        <v>153919014.90488896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0</v>
      </c>
      <c r="F16" s="19" t="s">
        <v>4</v>
      </c>
      <c r="G16" s="18">
        <f>E16</f>
        <v>0</v>
      </c>
      <c r="H16" s="19" t="s">
        <v>4</v>
      </c>
      <c r="I16" s="2"/>
    </row>
    <row r="17" spans="1:9" x14ac:dyDescent="0.25">
      <c r="A17" s="2"/>
      <c r="B17" s="83" t="s">
        <v>211</v>
      </c>
      <c r="C17" s="84"/>
      <c r="D17" s="84"/>
      <c r="E17" s="84"/>
      <c r="F17" s="85"/>
      <c r="G17" s="21">
        <f>G14+G16</f>
        <v>153919014.90488896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213</v>
      </c>
      <c r="C9" s="71"/>
      <c r="D9" s="72"/>
      <c r="E9" s="8">
        <f>'Fane 2.3. Økonomisk ramme 2020'!G14</f>
        <v>153919014.90488896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2018'!E18/100)^3</f>
        <v>6422055.8568637716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2693582.7608355568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2768189.5053586708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197</v>
      </c>
      <c r="C14" s="81"/>
      <c r="D14" s="82"/>
      <c r="E14" s="18">
        <f>$E$9+$E$11-$E$12-$E$13</f>
        <v>153844408.16036585</v>
      </c>
      <c r="F14" s="19" t="s">
        <v>4</v>
      </c>
      <c r="G14" s="18">
        <f>E14</f>
        <v>153844408.16036585</v>
      </c>
      <c r="H14" s="19" t="s">
        <v>4</v>
      </c>
      <c r="I14" s="2"/>
    </row>
    <row r="15" spans="1:9" x14ac:dyDescent="0.25">
      <c r="A15" s="2"/>
      <c r="B15" s="83" t="s">
        <v>214</v>
      </c>
      <c r="C15" s="84"/>
      <c r="D15" s="84"/>
      <c r="E15" s="84"/>
      <c r="F15" s="85"/>
      <c r="G15" s="21">
        <f>G14</f>
        <v>153844408.16036585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45075499.238908939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105324473.44875255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5172394.9772008797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155572367.66486236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182</v>
      </c>
      <c r="C10" s="74"/>
      <c r="D10" s="74"/>
      <c r="E10" s="100">
        <v>13066.1592</v>
      </c>
      <c r="F10" s="23" t="s">
        <v>4</v>
      </c>
      <c r="G10" s="12">
        <v>13623</v>
      </c>
      <c r="H10" s="23" t="s">
        <v>4</v>
      </c>
      <c r="I10" s="2"/>
    </row>
    <row r="11" spans="1:9" x14ac:dyDescent="0.25">
      <c r="A11" s="2"/>
      <c r="B11" s="73" t="s">
        <v>183</v>
      </c>
      <c r="C11" s="74"/>
      <c r="D11" s="74"/>
      <c r="E11" s="100">
        <v>959323.66460000002</v>
      </c>
      <c r="F11" s="23" t="s">
        <v>4</v>
      </c>
      <c r="G11" s="12">
        <v>741457</v>
      </c>
      <c r="H11" s="23" t="s">
        <v>4</v>
      </c>
      <c r="I11" s="2"/>
    </row>
    <row r="12" spans="1:9" x14ac:dyDescent="0.25">
      <c r="A12" s="2"/>
      <c r="B12" s="73" t="s">
        <v>184</v>
      </c>
      <c r="C12" s="74"/>
      <c r="D12" s="74"/>
      <c r="E12" s="100">
        <v>0</v>
      </c>
      <c r="F12" s="23" t="s">
        <v>4</v>
      </c>
      <c r="G12" s="12">
        <v>472226</v>
      </c>
      <c r="H12" s="23" t="s">
        <v>4</v>
      </c>
      <c r="I12" s="2"/>
    </row>
    <row r="13" spans="1:9" x14ac:dyDescent="0.25">
      <c r="A13" s="2"/>
      <c r="B13" s="73" t="s">
        <v>185</v>
      </c>
      <c r="C13" s="74"/>
      <c r="D13" s="74"/>
      <c r="E13" s="100">
        <v>32399.4126</v>
      </c>
      <c r="F13" s="23" t="s">
        <v>4</v>
      </c>
      <c r="G13" s="12">
        <v>87984</v>
      </c>
      <c r="H13" s="23" t="s">
        <v>4</v>
      </c>
      <c r="I13" s="2"/>
    </row>
    <row r="14" spans="1:9" x14ac:dyDescent="0.25">
      <c r="A14" s="2"/>
      <c r="B14" s="73" t="s">
        <v>186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187</v>
      </c>
      <c r="C15" s="74"/>
      <c r="D15" s="74"/>
      <c r="E15" s="100">
        <v>3159684.3994</v>
      </c>
      <c r="F15" s="23" t="s">
        <v>4</v>
      </c>
      <c r="G15" s="12">
        <v>3841967</v>
      </c>
      <c r="H15" s="23" t="s">
        <v>4</v>
      </c>
      <c r="I15" s="2"/>
    </row>
    <row r="16" spans="1:9" x14ac:dyDescent="0.25">
      <c r="A16" s="2"/>
      <c r="B16" s="73" t="s">
        <v>188</v>
      </c>
      <c r="C16" s="74"/>
      <c r="D16" s="74"/>
      <c r="E16" s="100">
        <v>843205.59639999992</v>
      </c>
      <c r="F16" s="23" t="s">
        <v>4</v>
      </c>
      <c r="G16" s="12">
        <v>858349</v>
      </c>
      <c r="H16" s="23" t="s">
        <v>4</v>
      </c>
      <c r="I16" s="2"/>
    </row>
    <row r="17" spans="1:9" x14ac:dyDescent="0.25">
      <c r="A17" s="2"/>
      <c r="B17" s="73" t="s">
        <v>189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ht="27" customHeight="1" x14ac:dyDescent="0.25">
      <c r="A18" s="2"/>
      <c r="B18" s="101" t="s">
        <v>190</v>
      </c>
      <c r="C18" s="101"/>
      <c r="D18" s="101"/>
      <c r="E18" s="100">
        <v>99850</v>
      </c>
      <c r="F18" s="23" t="s">
        <v>4</v>
      </c>
      <c r="G18" s="12">
        <v>0</v>
      </c>
      <c r="H18" s="23" t="s">
        <v>4</v>
      </c>
      <c r="I18" s="2"/>
    </row>
    <row r="19" spans="1:9" x14ac:dyDescent="0.25">
      <c r="A19" s="2"/>
      <c r="B19" s="83" t="s">
        <v>134</v>
      </c>
      <c r="C19" s="84"/>
      <c r="D19" s="84"/>
      <c r="E19" s="84"/>
      <c r="F19" s="85"/>
      <c r="G19" s="21">
        <f>SUM(G10:G18)-SUM(E10:E18)</f>
        <v>908076.76779999956</v>
      </c>
      <c r="H19" s="22" t="s">
        <v>4</v>
      </c>
      <c r="I19" s="2"/>
    </row>
    <row r="20" spans="1:9" x14ac:dyDescent="0.25">
      <c r="A20" s="2"/>
      <c r="B20" s="83" t="s">
        <v>135</v>
      </c>
      <c r="C20" s="84"/>
      <c r="D20" s="84"/>
      <c r="E20" s="84"/>
      <c r="F20" s="85"/>
      <c r="G20" s="21">
        <f>G19*(1+'Fane 2.1. Økonomisk ramme 2018'!E18/100)</f>
        <v>923968.11123649962</v>
      </c>
      <c r="H20" s="22" t="s">
        <v>4</v>
      </c>
      <c r="I20" s="2"/>
    </row>
    <row r="21" spans="1:9" x14ac:dyDescent="0.25">
      <c r="A21" s="2"/>
      <c r="B21" s="25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4"/>
      <c r="C22" s="24"/>
      <c r="D22" s="24"/>
      <c r="E22" s="24"/>
      <c r="F22" s="24"/>
      <c r="G22" s="24"/>
      <c r="H22" s="24"/>
      <c r="I22" s="2"/>
    </row>
    <row r="23" spans="1:9" x14ac:dyDescent="0.25">
      <c r="A23" s="2"/>
      <c r="B23" s="2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</sheetData>
  <sheetProtection password="DFE9" sheet="1" objects="1" scenarios="1"/>
  <mergeCells count="14">
    <mergeCell ref="B20:F20"/>
    <mergeCell ref="B3:H4"/>
    <mergeCell ref="B8:H8"/>
    <mergeCell ref="B19:F19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  <mergeCell ref="B18:D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150399972.6876615</v>
      </c>
      <c r="H9" s="23" t="s">
        <v>4</v>
      </c>
      <c r="I9" s="2"/>
    </row>
    <row r="10" spans="1:9" x14ac:dyDescent="0.25">
      <c r="A10" s="2"/>
      <c r="B10" s="40" t="s">
        <v>206</v>
      </c>
      <c r="C10" s="38"/>
      <c r="D10" s="38"/>
      <c r="E10" s="38"/>
      <c r="F10" s="39"/>
      <c r="G10" s="12">
        <v>-2340651.2175143561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45075499.238908939</v>
      </c>
      <c r="H9" s="23" t="s">
        <v>4</v>
      </c>
      <c r="I9" s="2"/>
    </row>
    <row r="10" spans="1:9" x14ac:dyDescent="0.25">
      <c r="A10" s="2"/>
      <c r="B10" s="41" t="s">
        <v>205</v>
      </c>
      <c r="C10" s="42"/>
      <c r="D10" s="42"/>
      <c r="E10" s="42"/>
      <c r="F10" s="43"/>
      <c r="G10" s="12">
        <v>-902196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898926.72091179702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105324473.44875255</v>
      </c>
      <c r="H13" s="23" t="s">
        <v>4</v>
      </c>
      <c r="I13" s="2"/>
    </row>
    <row r="14" spans="1:9" x14ac:dyDescent="0.25">
      <c r="A14" s="2"/>
      <c r="B14" s="40" t="s">
        <v>207</v>
      </c>
      <c r="C14" s="38"/>
      <c r="D14" s="38"/>
      <c r="E14" s="38"/>
      <c r="F14" s="39"/>
      <c r="G14" s="12">
        <v>-947680.70788236719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1879799.9430648866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2778726.6639766837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2018-08-13T12:26:12Z</dcterms:modified>
</cp:coreProperties>
</file>