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1350" yWindow="375" windowWidth="12225" windowHeight="1102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8" l="1"/>
  <c r="G11" i="8"/>
  <c r="G13" i="9" l="1"/>
  <c r="G10" i="9" l="1"/>
  <c r="G30" i="13"/>
  <c r="F48" i="11" l="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9" i="12"/>
  <c r="E20" i="2" s="1"/>
  <c r="G23" i="12"/>
  <c r="E19" i="2" s="1"/>
  <c r="G17" i="12"/>
  <c r="F11" i="11"/>
  <c r="F12" i="11"/>
  <c r="F13" i="11"/>
  <c r="F14" i="11"/>
  <c r="F49" i="11"/>
  <c r="F10" i="11"/>
  <c r="F50" i="11" s="1"/>
  <c r="G35" i="12" s="1"/>
  <c r="E15" i="2"/>
  <c r="G15" i="2" s="1"/>
  <c r="G12" i="9"/>
  <c r="G14" i="9" s="1"/>
  <c r="G9" i="9"/>
  <c r="G11" i="9" s="1"/>
  <c r="G12" i="7"/>
  <c r="E9" i="2" s="1"/>
  <c r="E18" i="2"/>
  <c r="E10" i="2"/>
  <c r="E28" i="13" l="1"/>
  <c r="G28" i="13" s="1"/>
  <c r="G36" i="13" s="1"/>
  <c r="E24" i="2" s="1"/>
  <c r="G24" i="2" s="1"/>
  <c r="G9" i="8"/>
  <c r="G36" i="12"/>
  <c r="E21" i="2" s="1"/>
  <c r="E22" i="2" s="1"/>
  <c r="G22" i="2" s="1"/>
  <c r="G15" i="9"/>
  <c r="E12" i="2" s="1"/>
  <c r="E11" i="2" l="1"/>
  <c r="E13" i="2" s="1"/>
  <c r="G13" i="2" s="1"/>
  <c r="G25" i="2" s="1"/>
</calcChain>
</file>

<file path=xl/sharedStrings.xml><?xml version="1.0" encoding="utf-8"?>
<sst xmlns="http://schemas.openxmlformats.org/spreadsheetml/2006/main" count="292" uniqueCount="151">
  <si>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</si>
  <si>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</si>
  <si>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</si>
  <si>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</si>
  <si>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</si>
  <si>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</si>
  <si>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</si>
  <si>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</si>
  <si>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</si>
  <si>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</si>
  <si>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</si>
  <si>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</si>
  <si>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</si>
  <si>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</si>
  <si>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</si>
  <si>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</si>
  <si>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</si>
  <si>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</si>
  <si>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</si>
  <si>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</si>
  <si>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</si>
  <si>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</si>
  <si>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</si>
  <si>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</si>
  <si>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</si>
  <si>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</si>
  <si>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</si>
  <si>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</si>
  <si>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</si>
  <si>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</si>
  <si>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</si>
  <si>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</si>
  <si>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</si>
  <si>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</si>
  <si>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</si>
  <si>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</si>
  <si>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</si>
  <si>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</si>
  <si>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</si>
  <si>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</si>
  <si>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</si>
  <si>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</si>
  <si>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</si>
  <si>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</si>
  <si>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</si>
  <si>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</si>
  <si>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</si>
  <si>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</si>
  <si>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</si>
  <si>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</si>
  <si>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</si>
  <si>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</si>
  <si>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</si>
  <si>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</si>
  <si>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</si>
  <si>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</si>
  <si>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</si>
  <si>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</si>
  <si>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</si>
  <si>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</si>
  <si>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</si>
  <si>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</si>
  <si>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</si>
  <si>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</si>
  <si>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</si>
  <si>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</si>
  <si>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</si>
  <si>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</si>
  <si>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</si>
  <si>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</si>
  <si>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</si>
  <si>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</si>
  <si>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</si>
  <si>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</si>
  <si>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</si>
  <si>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</si>
  <si>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</si>
  <si>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</si>
  <si>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</si>
  <si>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</si>
  <si>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</si>
  <si>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</si>
  <si>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</si>
  <si>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</si>
  <si>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</si>
  <si>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</si>
  <si>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</si>
  <si>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</si>
  <si>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</si>
  <si>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</si>
  <si>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</si>
  <si>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</si>
  <si>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</si>
  <si>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</si>
  <si>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</si>
  <si>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</si>
  <si>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</si>
  <si>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</si>
  <si>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</si>
  <si>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</si>
  <si>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</si>
  <si>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</si>
  <si>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</si>
  <si>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</si>
  <si>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</si>
  <si>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</si>
  <si>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</si>
  <si>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</si>
  <si>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</si>
  <si>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</si>
  <si>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Indløb med riste, Konstruktioner</t>
  </si>
  <si>
    <t>Indløb med riste, Mek/EL</t>
  </si>
  <si>
    <t>Indløb med riste, SRO</t>
  </si>
  <si>
    <t>Beluftningstanke, Mek/EL</t>
  </si>
  <si>
    <t>Beluftningstanke, SRO</t>
  </si>
  <si>
    <t>Rådnetanke, slam, Konstruktioner</t>
  </si>
  <si>
    <t>Rådnetanke, slam, Mek/EL</t>
  </si>
  <si>
    <t>Rådnetanke, slam, SRO</t>
  </si>
  <si>
    <t>Slutdisponering, slam - højteknologisk (slamtørring), Mek/EL</t>
  </si>
  <si>
    <t xml:space="preserve">Ledningsnet ≤ Ø 200 mm </t>
  </si>
  <si>
    <t xml:space="preserve">Ø 200 mm &lt; Ledningsnet ≤ Ø 500 mm </t>
  </si>
  <si>
    <t>Ø 500 mm &lt; Ledningsnet ≤ Ø 800 mm</t>
  </si>
  <si>
    <t>Ø 800 mm &lt; Ledningsnet ≤ Ø 1000 mm</t>
  </si>
  <si>
    <t>Strømpeforing Ø 200 mm &lt; Ledningsnet ≤ Ø 500 mm</t>
  </si>
  <si>
    <t>Brønde</t>
  </si>
  <si>
    <t>Stik</t>
  </si>
  <si>
    <t>Tryksatte minipumpestationer (husstandssystemer)</t>
  </si>
  <si>
    <t>Pumpestationer i brønde (&lt; 6,25 m2), Mek/EL</t>
  </si>
  <si>
    <t>Pumpestationer i brønde (&lt; 6,25 m2), SRO</t>
  </si>
  <si>
    <t>Pumpestationer m. overbygning (&lt; 20 m2), Konstruktioner</t>
  </si>
  <si>
    <t>Pumpestationer m. overbygning (&lt; 20 m2), Mek/EL</t>
  </si>
  <si>
    <t>Pumpeinstallation Miljøklasse A (100-300 l/s) - Mek/EL</t>
  </si>
  <si>
    <t>Pumpeinstallation Miljøklasse A (100-300 l/s) - SRO</t>
  </si>
  <si>
    <t>Pumpeinstallation Miljøklasse A (300-600 l/s) - Mek/EL</t>
  </si>
  <si>
    <t>Pumpeinstallation Miljøklasse A (300-600 l/s) - SRO</t>
  </si>
  <si>
    <t>Pumpeinstallation Miljøklasse A (1.000-1.500 l/s) - Mek/EL</t>
  </si>
  <si>
    <t>Pumpeinstallation Miljøklasse B (100-300 l/s) - Mek/EL</t>
  </si>
  <si>
    <t>Pumpeinstallation Miljøklasse B (300-600 l/s) - Mek/EL</t>
  </si>
  <si>
    <t>Overbygning</t>
  </si>
  <si>
    <t>Jordbassin Klasse A</t>
  </si>
  <si>
    <t>Andre bygninger (tekniske installationer, målere mv.)</t>
  </si>
  <si>
    <t>Arbejdsplads</t>
  </si>
  <si>
    <t>Køretøjer, små lastvogne (&lt; 3.500 kg.)</t>
  </si>
  <si>
    <t>Køretøjer, entreprenørmaskiner</t>
  </si>
  <si>
    <t>Værksteder, garager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</si>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</sst>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88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>
      <selection activeCell="B5" sqref="B5"/>
    </sheetView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27" t="s">
        <v>10</v>
      </c>
      <c r="E6" s="27"/>
      <c r="F6" s="27"/>
      <c r="G6" s="27"/>
      <c r="H6" s="4"/>
      <c r="I6" s="2"/>
    </row>
    <row r="7" spans="1:9" ht="15" customHeight="1" x14ac:dyDescent="0.25">
      <c r="A7" s="2"/>
      <c r="B7" s="2"/>
      <c r="C7" s="4"/>
      <c r="D7" s="27"/>
      <c r="E7" s="27"/>
      <c r="F7" s="27"/>
      <c r="G7" s="27"/>
      <c r="H7" s="4"/>
      <c r="I7" s="2"/>
    </row>
    <row r="8" spans="1:9" ht="15.75" x14ac:dyDescent="0.25">
      <c r="A8" s="2"/>
      <c r="B8" s="2"/>
      <c r="C8" s="5"/>
      <c r="D8" s="35" t="s">
        <v>109</v>
      </c>
      <c r="E8" s="35"/>
      <c r="F8" s="35"/>
      <c r="G8" s="3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34" t="s">
        <v>11</v>
      </c>
      <c r="E11" s="34"/>
      <c r="F11" s="34"/>
      <c r="G11" s="3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12</v>
      </c>
      <c r="D13" s="45" t="s">
        <v>20</v>
      </c>
      <c r="E13" s="46"/>
      <c r="F13" s="46"/>
      <c r="G13" s="47"/>
      <c r="H13" s="2"/>
      <c r="I13" s="2"/>
    </row>
    <row r="14" spans="1:9" x14ac:dyDescent="0.25">
      <c r="A14" s="2"/>
      <c r="B14" s="2"/>
      <c r="C14" s="7" t="s">
        <v>13</v>
      </c>
      <c r="D14" s="36" t="s">
        <v>21</v>
      </c>
      <c r="E14" s="37"/>
      <c r="F14" s="37"/>
      <c r="G14" s="38"/>
      <c r="H14" s="2"/>
      <c r="I14" s="2"/>
    </row>
    <row r="15" spans="1:9" x14ac:dyDescent="0.25">
      <c r="A15" s="2"/>
      <c r="B15" s="2"/>
      <c r="C15" s="7" t="s">
        <v>14</v>
      </c>
      <c r="D15" s="39" t="s">
        <v>22</v>
      </c>
      <c r="E15" s="40"/>
      <c r="F15" s="40"/>
      <c r="G15" s="41"/>
      <c r="H15" s="2"/>
      <c r="I15" s="2"/>
    </row>
    <row r="16" spans="1:9" x14ac:dyDescent="0.25">
      <c r="A16" s="2"/>
      <c r="B16" s="2"/>
      <c r="C16" s="7" t="s">
        <v>15</v>
      </c>
      <c r="D16" s="39" t="s">
        <v>23</v>
      </c>
      <c r="E16" s="40"/>
      <c r="F16" s="40"/>
      <c r="G16" s="41"/>
      <c r="H16" s="2"/>
      <c r="I16" s="2"/>
    </row>
    <row r="17" spans="1:9" x14ac:dyDescent="0.25">
      <c r="A17" s="2"/>
      <c r="B17" s="2"/>
      <c r="C17" s="7" t="s">
        <v>16</v>
      </c>
      <c r="D17" s="42" t="s">
        <v>29</v>
      </c>
      <c r="E17" s="43"/>
      <c r="F17" s="43"/>
      <c r="G17" s="44"/>
      <c r="H17" s="2"/>
      <c r="I17" s="2"/>
    </row>
    <row r="18" spans="1:9" x14ac:dyDescent="0.25">
      <c r="A18" s="2"/>
      <c r="B18" s="2"/>
      <c r="C18" s="7" t="s">
        <v>17</v>
      </c>
      <c r="D18" s="28" t="s">
        <v>5</v>
      </c>
      <c r="E18" s="29"/>
      <c r="F18" s="29"/>
      <c r="G18" s="30"/>
      <c r="H18" s="2"/>
      <c r="I18" s="2"/>
    </row>
    <row r="19" spans="1:9" x14ac:dyDescent="0.25">
      <c r="A19" s="2"/>
      <c r="B19" s="2"/>
      <c r="C19" s="7" t="s">
        <v>18</v>
      </c>
      <c r="D19" s="28" t="s">
        <v>25</v>
      </c>
      <c r="E19" s="29"/>
      <c r="F19" s="29"/>
      <c r="G19" s="30"/>
      <c r="H19" s="2"/>
      <c r="I19" s="2"/>
    </row>
    <row r="20" spans="1:9" x14ac:dyDescent="0.25">
      <c r="A20" s="2"/>
      <c r="B20" s="2"/>
      <c r="C20" s="7" t="s">
        <v>19</v>
      </c>
      <c r="D20" s="31" t="s">
        <v>26</v>
      </c>
      <c r="E20" s="32"/>
      <c r="F20" s="32"/>
      <c r="G20" s="33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5703125" style="3" customWidth="1"/>
    <col min="8" max="8" width="3.28515625" style="3" customWidth="1"/>
    <col min="9" max="9" width="6.57031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148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108</v>
      </c>
      <c r="C8" s="49"/>
      <c r="D8" s="49"/>
      <c r="E8" s="49"/>
      <c r="F8" s="49"/>
      <c r="G8" s="49"/>
      <c r="H8" s="50"/>
      <c r="I8" s="2"/>
    </row>
    <row r="9" spans="1:9" ht="30" customHeight="1" x14ac:dyDescent="0.25">
      <c r="A9" s="2"/>
      <c r="B9" s="52" t="s">
        <v>28</v>
      </c>
      <c r="C9" s="53"/>
      <c r="D9" s="54"/>
      <c r="E9" s="9">
        <f>'Fane 3. Grundlag'!G12</f>
        <v>154422932.30520025</v>
      </c>
      <c r="F9" s="10" t="s">
        <v>4</v>
      </c>
      <c r="G9" s="11"/>
      <c r="H9" s="12"/>
      <c r="I9" s="2"/>
    </row>
    <row r="10" spans="1:9" x14ac:dyDescent="0.25">
      <c r="A10" s="2"/>
      <c r="B10" s="61" t="s">
        <v>96</v>
      </c>
      <c r="C10" s="56"/>
      <c r="D10" s="57"/>
      <c r="E10" s="13">
        <f>'Fane 3. Grundlag'!G11</f>
        <v>5172394.9772008797</v>
      </c>
      <c r="F10" s="10" t="s">
        <v>4</v>
      </c>
      <c r="G10" s="14"/>
      <c r="H10" s="15"/>
      <c r="I10" s="2"/>
    </row>
    <row r="11" spans="1:9" x14ac:dyDescent="0.25">
      <c r="A11" s="2"/>
      <c r="B11" s="55" t="s">
        <v>22</v>
      </c>
      <c r="C11" s="56"/>
      <c r="D11" s="57"/>
      <c r="E11" s="13">
        <f>'Fane 4. Individuelt eff.krav'!G13</f>
        <v>490774.51063579746</v>
      </c>
      <c r="F11" s="10" t="s">
        <v>4</v>
      </c>
      <c r="G11" s="16"/>
      <c r="H11" s="15"/>
      <c r="I11" s="2"/>
    </row>
    <row r="12" spans="1:9" x14ac:dyDescent="0.25">
      <c r="A12" s="2"/>
      <c r="B12" s="55" t="s">
        <v>23</v>
      </c>
      <c r="C12" s="56"/>
      <c r="D12" s="57"/>
      <c r="E12" s="13">
        <f>'Fane 5. Generelt eff.krav'!G15</f>
        <v>1849876.7118437458</v>
      </c>
      <c r="F12" s="10" t="s">
        <v>4</v>
      </c>
      <c r="G12" s="17"/>
      <c r="H12" s="18"/>
      <c r="I12" s="2"/>
    </row>
    <row r="13" spans="1:9" x14ac:dyDescent="0.25">
      <c r="A13" s="2"/>
      <c r="B13" s="62" t="s">
        <v>38</v>
      </c>
      <c r="C13" s="63"/>
      <c r="D13" s="64"/>
      <c r="E13" s="19">
        <f>$E$9-$E$11-$E$12</f>
        <v>152082281.0827207</v>
      </c>
      <c r="F13" s="20" t="s">
        <v>4</v>
      </c>
      <c r="G13" s="19">
        <f>E13</f>
        <v>152082281.0827207</v>
      </c>
      <c r="H13" s="20" t="s">
        <v>4</v>
      </c>
      <c r="I13" s="2"/>
    </row>
    <row r="14" spans="1:9" x14ac:dyDescent="0.25">
      <c r="A14" s="2"/>
      <c r="B14" s="48" t="s">
        <v>29</v>
      </c>
      <c r="C14" s="49"/>
      <c r="D14" s="49"/>
      <c r="E14" s="49"/>
      <c r="F14" s="49"/>
      <c r="G14" s="49"/>
      <c r="H14" s="50"/>
      <c r="I14" s="2"/>
    </row>
    <row r="15" spans="1:9" x14ac:dyDescent="0.25">
      <c r="A15" s="2"/>
      <c r="B15" s="58" t="s">
        <v>107</v>
      </c>
      <c r="C15" s="59"/>
      <c r="D15" s="60"/>
      <c r="E15" s="19">
        <f>'Fane 6. Hist. over el. underdæk'!G13</f>
        <v>0</v>
      </c>
      <c r="F15" s="20" t="s">
        <v>4</v>
      </c>
      <c r="G15" s="19">
        <f>E15</f>
        <v>0</v>
      </c>
      <c r="H15" s="20" t="s">
        <v>4</v>
      </c>
      <c r="I15" s="2"/>
    </row>
    <row r="16" spans="1:9" x14ac:dyDescent="0.25">
      <c r="A16" s="2"/>
      <c r="B16" s="48" t="s">
        <v>25</v>
      </c>
      <c r="C16" s="49"/>
      <c r="D16" s="49"/>
      <c r="E16" s="49"/>
      <c r="F16" s="49"/>
      <c r="G16" s="49"/>
      <c r="H16" s="50"/>
      <c r="I16" s="2"/>
    </row>
    <row r="17" spans="1:9" x14ac:dyDescent="0.25">
      <c r="A17" s="2"/>
      <c r="B17" s="52" t="s">
        <v>32</v>
      </c>
      <c r="C17" s="53"/>
      <c r="D17" s="54"/>
      <c r="E17" s="13">
        <f>'Fane 8. Korrektion af PL2015'!G11</f>
        <v>872097</v>
      </c>
      <c r="F17" s="10" t="s">
        <v>4</v>
      </c>
      <c r="G17" s="21"/>
      <c r="H17" s="12"/>
      <c r="I17" s="2"/>
    </row>
    <row r="18" spans="1:9" x14ac:dyDescent="0.25">
      <c r="A18" s="2"/>
      <c r="B18" s="52" t="s">
        <v>33</v>
      </c>
      <c r="C18" s="53"/>
      <c r="D18" s="54"/>
      <c r="E18" s="13">
        <f>'Fane 8. Korrektion af PL2015'!G17</f>
        <v>-71791.86</v>
      </c>
      <c r="F18" s="10" t="s">
        <v>4</v>
      </c>
      <c r="G18" s="16"/>
      <c r="H18" s="15"/>
      <c r="I18" s="2"/>
    </row>
    <row r="19" spans="1:9" ht="30" customHeight="1" x14ac:dyDescent="0.25">
      <c r="A19" s="2"/>
      <c r="B19" s="52" t="s">
        <v>97</v>
      </c>
      <c r="C19" s="53"/>
      <c r="D19" s="54"/>
      <c r="E19" s="13">
        <f>'Fane 8. Korrektion af PL2015'!G23</f>
        <v>0</v>
      </c>
      <c r="F19" s="10" t="s">
        <v>4</v>
      </c>
      <c r="G19" s="14"/>
      <c r="H19" s="15"/>
      <c r="I19" s="2"/>
    </row>
    <row r="20" spans="1:9" ht="30" customHeight="1" x14ac:dyDescent="0.25">
      <c r="A20" s="2"/>
      <c r="B20" s="52" t="s">
        <v>34</v>
      </c>
      <c r="C20" s="53"/>
      <c r="D20" s="54"/>
      <c r="E20" s="13">
        <f>'Fane 8. Korrektion af PL2015'!G29</f>
        <v>-100231</v>
      </c>
      <c r="F20" s="10" t="s">
        <v>4</v>
      </c>
      <c r="G20" s="16"/>
      <c r="H20" s="15"/>
      <c r="I20" s="2"/>
    </row>
    <row r="21" spans="1:9" ht="28.5" customHeight="1" x14ac:dyDescent="0.25">
      <c r="A21" s="2"/>
      <c r="B21" s="52" t="s">
        <v>35</v>
      </c>
      <c r="C21" s="53"/>
      <c r="D21" s="54"/>
      <c r="E21" s="13">
        <f>'Fane 8. Korrektion af PL2015'!G36</f>
        <v>551291.05233333353</v>
      </c>
      <c r="F21" s="10" t="s">
        <v>4</v>
      </c>
      <c r="G21" s="17"/>
      <c r="H21" s="18"/>
      <c r="I21" s="2"/>
    </row>
    <row r="22" spans="1:9" x14ac:dyDescent="0.25">
      <c r="A22" s="2"/>
      <c r="B22" s="58" t="s">
        <v>36</v>
      </c>
      <c r="C22" s="59"/>
      <c r="D22" s="60"/>
      <c r="E22" s="19">
        <f>SUM(E17:E21)</f>
        <v>1251365.1923333337</v>
      </c>
      <c r="F22" s="20" t="s">
        <v>4</v>
      </c>
      <c r="G22" s="19">
        <f>E22</f>
        <v>1251365.1923333337</v>
      </c>
      <c r="H22" s="20" t="s">
        <v>4</v>
      </c>
      <c r="I22" s="2"/>
    </row>
    <row r="23" spans="1:9" x14ac:dyDescent="0.25">
      <c r="A23" s="2"/>
      <c r="B23" s="48" t="s">
        <v>30</v>
      </c>
      <c r="C23" s="49"/>
      <c r="D23" s="49"/>
      <c r="E23" s="49"/>
      <c r="F23" s="49"/>
      <c r="G23" s="49"/>
      <c r="H23" s="50"/>
      <c r="I23" s="2"/>
    </row>
    <row r="24" spans="1:9" x14ac:dyDescent="0.25">
      <c r="A24" s="2"/>
      <c r="B24" s="58" t="s">
        <v>31</v>
      </c>
      <c r="C24" s="59"/>
      <c r="D24" s="60"/>
      <c r="E24" s="19">
        <f>'Fane 9. Kontrol af PL2015'!G36</f>
        <v>2767364.5691385865</v>
      </c>
      <c r="F24" s="20" t="s">
        <v>4</v>
      </c>
      <c r="G24" s="19">
        <f>E24</f>
        <v>2767364.5691385865</v>
      </c>
      <c r="H24" s="20" t="s">
        <v>4</v>
      </c>
      <c r="I24" s="2"/>
    </row>
    <row r="25" spans="1:9" x14ac:dyDescent="0.25">
      <c r="A25" s="2"/>
      <c r="B25" s="48" t="s">
        <v>37</v>
      </c>
      <c r="C25" s="49"/>
      <c r="D25" s="49"/>
      <c r="E25" s="49"/>
      <c r="F25" s="50"/>
      <c r="G25" s="22">
        <f>G13+G15+G22+G24</f>
        <v>156101010.84419262</v>
      </c>
      <c r="H25" s="23" t="s">
        <v>4</v>
      </c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9">
    <mergeCell ref="B17:D17"/>
    <mergeCell ref="B22:D22"/>
    <mergeCell ref="B19:D19"/>
    <mergeCell ref="B25:F25"/>
    <mergeCell ref="B3:H4"/>
    <mergeCell ref="B9:D9"/>
    <mergeCell ref="B11:D11"/>
    <mergeCell ref="B24:D24"/>
    <mergeCell ref="B12:D12"/>
    <mergeCell ref="B10:D10"/>
    <mergeCell ref="B13:D13"/>
    <mergeCell ref="B15:D15"/>
    <mergeCell ref="B18:D18"/>
    <mergeCell ref="B20:D20"/>
    <mergeCell ref="B21:D21"/>
    <mergeCell ref="B23:H23"/>
    <mergeCell ref="B16:H16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9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39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5" t="s">
        <v>98</v>
      </c>
      <c r="C9" s="56"/>
      <c r="D9" s="56"/>
      <c r="E9" s="56"/>
      <c r="F9" s="57"/>
      <c r="G9" s="13">
        <v>45109800.198068932</v>
      </c>
      <c r="H9" s="24" t="s">
        <v>4</v>
      </c>
      <c r="I9" s="2"/>
    </row>
    <row r="10" spans="1:9" x14ac:dyDescent="0.25">
      <c r="A10" s="2"/>
      <c r="B10" s="55" t="s">
        <v>99</v>
      </c>
      <c r="C10" s="56"/>
      <c r="D10" s="56"/>
      <c r="E10" s="56"/>
      <c r="F10" s="57"/>
      <c r="G10" s="13">
        <v>104140737.12993045</v>
      </c>
      <c r="H10" s="24" t="s">
        <v>4</v>
      </c>
      <c r="I10" s="2"/>
    </row>
    <row r="11" spans="1:9" x14ac:dyDescent="0.25">
      <c r="A11" s="2"/>
      <c r="B11" s="55" t="s">
        <v>100</v>
      </c>
      <c r="C11" s="56"/>
      <c r="D11" s="56"/>
      <c r="E11" s="56"/>
      <c r="F11" s="57"/>
      <c r="G11" s="13">
        <v>5172394.9772008797</v>
      </c>
      <c r="H11" s="24" t="s">
        <v>4</v>
      </c>
      <c r="I11" s="2"/>
    </row>
    <row r="12" spans="1:9" x14ac:dyDescent="0.25">
      <c r="A12" s="2"/>
      <c r="B12" s="48" t="s">
        <v>39</v>
      </c>
      <c r="C12" s="49"/>
      <c r="D12" s="49"/>
      <c r="E12" s="49"/>
      <c r="F12" s="50"/>
      <c r="G12" s="22">
        <f>SUM(G9:G11)</f>
        <v>154422932.30520025</v>
      </c>
      <c r="H12" s="23" t="s">
        <v>4</v>
      </c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26" t="s">
        <v>101</v>
      </c>
      <c r="C14" s="25"/>
      <c r="D14" s="25"/>
      <c r="E14" s="25"/>
      <c r="F14" s="25"/>
      <c r="G14" s="25"/>
      <c r="H14" s="25"/>
      <c r="I14" s="2"/>
    </row>
    <row r="15" spans="1:9" x14ac:dyDescent="0.25">
      <c r="A15" s="2"/>
      <c r="B15" s="25"/>
      <c r="C15" s="25"/>
      <c r="D15" s="25"/>
      <c r="E15" s="25"/>
      <c r="F15" s="25"/>
      <c r="G15" s="25"/>
      <c r="H15" s="25"/>
      <c r="I15" s="2"/>
    </row>
    <row r="16" spans="1:9" x14ac:dyDescent="0.25">
      <c r="A16" s="2"/>
      <c r="B16" s="2"/>
      <c r="C16" s="2"/>
      <c r="D16" s="2"/>
      <c r="E16" s="2"/>
      <c r="F16" s="2"/>
      <c r="G16" s="25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24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22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5" t="s">
        <v>102</v>
      </c>
      <c r="C9" s="56"/>
      <c r="D9" s="56"/>
      <c r="E9" s="56"/>
      <c r="F9" s="57"/>
      <c r="G9" s="13">
        <f>'Fane 3. Grundlag'!G12-'Fane 3. Grundlag'!G11</f>
        <v>149250537.32799938</v>
      </c>
      <c r="H9" s="24" t="s">
        <v>4</v>
      </c>
      <c r="I9" s="2"/>
    </row>
    <row r="10" spans="1:9" x14ac:dyDescent="0.25">
      <c r="A10" s="2"/>
      <c r="B10" s="55" t="s">
        <v>149</v>
      </c>
      <c r="C10" s="56"/>
      <c r="D10" s="56"/>
      <c r="E10" s="56"/>
      <c r="F10" s="57"/>
      <c r="G10" s="13">
        <v>34300.959159999991</v>
      </c>
      <c r="H10" s="24" t="s">
        <v>4</v>
      </c>
      <c r="I10" s="2"/>
    </row>
    <row r="11" spans="1:9" x14ac:dyDescent="0.25">
      <c r="A11" s="2"/>
      <c r="B11" s="55" t="s">
        <v>150</v>
      </c>
      <c r="C11" s="56"/>
      <c r="D11" s="56"/>
      <c r="E11" s="56"/>
      <c r="F11" s="57"/>
      <c r="G11" s="13">
        <f>$G$9-$G$10</f>
        <v>149216236.36883938</v>
      </c>
      <c r="H11" s="24" t="s">
        <v>4</v>
      </c>
      <c r="I11" s="2"/>
    </row>
    <row r="12" spans="1:9" x14ac:dyDescent="0.25">
      <c r="A12" s="2"/>
      <c r="B12" s="55" t="s">
        <v>66</v>
      </c>
      <c r="C12" s="56"/>
      <c r="D12" s="56"/>
      <c r="E12" s="56"/>
      <c r="F12" s="57"/>
      <c r="G12" s="65">
        <v>0.32890154756529244</v>
      </c>
      <c r="H12" s="24" t="s">
        <v>67</v>
      </c>
      <c r="I12" s="2"/>
    </row>
    <row r="13" spans="1:9" x14ac:dyDescent="0.25">
      <c r="A13" s="2"/>
      <c r="B13" s="48" t="s">
        <v>22</v>
      </c>
      <c r="C13" s="49"/>
      <c r="D13" s="49"/>
      <c r="E13" s="49"/>
      <c r="F13" s="50"/>
      <c r="G13" s="22">
        <f>$G$11*$G$12/100</f>
        <v>490774.51063579746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8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104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66" t="s">
        <v>98</v>
      </c>
      <c r="C9" s="67"/>
      <c r="D9" s="67"/>
      <c r="E9" s="67"/>
      <c r="F9" s="68"/>
      <c r="G9" s="13">
        <f>'Fane 3. Grundlag'!G9</f>
        <v>45109800.198068932</v>
      </c>
      <c r="H9" s="24" t="s">
        <v>4</v>
      </c>
      <c r="I9" s="2"/>
    </row>
    <row r="10" spans="1:9" x14ac:dyDescent="0.25">
      <c r="A10" s="2"/>
      <c r="B10" s="55" t="s">
        <v>23</v>
      </c>
      <c r="C10" s="56"/>
      <c r="D10" s="56"/>
      <c r="E10" s="56"/>
      <c r="F10" s="57"/>
      <c r="G10" s="69">
        <f>2</f>
        <v>2</v>
      </c>
      <c r="H10" s="24" t="s">
        <v>67</v>
      </c>
      <c r="I10" s="2"/>
    </row>
    <row r="11" spans="1:9" x14ac:dyDescent="0.25">
      <c r="A11" s="2"/>
      <c r="B11" s="62" t="s">
        <v>68</v>
      </c>
      <c r="C11" s="63"/>
      <c r="D11" s="63"/>
      <c r="E11" s="63"/>
      <c r="F11" s="64"/>
      <c r="G11" s="19">
        <f>$G$9*$G$10/100</f>
        <v>902196.00396137859</v>
      </c>
      <c r="H11" s="70" t="s">
        <v>4</v>
      </c>
      <c r="I11" s="2"/>
    </row>
    <row r="12" spans="1:9" x14ac:dyDescent="0.25">
      <c r="A12" s="2"/>
      <c r="B12" s="55" t="s">
        <v>99</v>
      </c>
      <c r="C12" s="56"/>
      <c r="D12" s="56"/>
      <c r="E12" s="56"/>
      <c r="F12" s="57"/>
      <c r="G12" s="13">
        <f>'Fane 3. Grundlag'!G10</f>
        <v>104140737.12993045</v>
      </c>
      <c r="H12" s="24" t="s">
        <v>4</v>
      </c>
      <c r="I12" s="2"/>
    </row>
    <row r="13" spans="1:9" x14ac:dyDescent="0.25">
      <c r="A13" s="2"/>
      <c r="B13" s="55" t="s">
        <v>23</v>
      </c>
      <c r="C13" s="56"/>
      <c r="D13" s="56"/>
      <c r="E13" s="56"/>
      <c r="F13" s="57"/>
      <c r="G13" s="65">
        <f>0.91</f>
        <v>0.91</v>
      </c>
      <c r="H13" s="24" t="s">
        <v>67</v>
      </c>
      <c r="I13" s="2"/>
    </row>
    <row r="14" spans="1:9" x14ac:dyDescent="0.25">
      <c r="A14" s="2"/>
      <c r="B14" s="62" t="s">
        <v>69</v>
      </c>
      <c r="C14" s="63"/>
      <c r="D14" s="63"/>
      <c r="E14" s="63"/>
      <c r="F14" s="64"/>
      <c r="G14" s="19">
        <f>$G$12*$G$13/100</f>
        <v>947680.70788236707</v>
      </c>
      <c r="H14" s="70" t="s">
        <v>4</v>
      </c>
      <c r="I14" s="2"/>
    </row>
    <row r="15" spans="1:9" x14ac:dyDescent="0.25">
      <c r="A15" s="2"/>
      <c r="B15" s="48" t="s">
        <v>103</v>
      </c>
      <c r="C15" s="49"/>
      <c r="D15" s="49"/>
      <c r="E15" s="49"/>
      <c r="F15" s="50"/>
      <c r="G15" s="22">
        <f>G11+G14</f>
        <v>1849876.7118437458</v>
      </c>
      <c r="H15" s="23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105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106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5" t="s">
        <v>71</v>
      </c>
      <c r="C9" s="56"/>
      <c r="D9" s="56"/>
      <c r="E9" s="56"/>
      <c r="F9" s="57"/>
      <c r="G9" s="13">
        <v>-23471555</v>
      </c>
      <c r="H9" s="24" t="s">
        <v>4</v>
      </c>
      <c r="I9" s="2"/>
    </row>
    <row r="10" spans="1:9" x14ac:dyDescent="0.25">
      <c r="A10" s="2"/>
      <c r="B10" s="55" t="s">
        <v>72</v>
      </c>
      <c r="C10" s="56"/>
      <c r="D10" s="56"/>
      <c r="E10" s="56"/>
      <c r="F10" s="57"/>
      <c r="G10" s="13">
        <v>-23471555</v>
      </c>
      <c r="H10" s="24" t="s">
        <v>4</v>
      </c>
      <c r="I10" s="2"/>
    </row>
    <row r="11" spans="1:9" x14ac:dyDescent="0.25">
      <c r="A11" s="2"/>
      <c r="B11" s="71" t="s">
        <v>87</v>
      </c>
      <c r="C11" s="72"/>
      <c r="D11" s="72"/>
      <c r="E11" s="72"/>
      <c r="F11" s="73"/>
      <c r="G11" s="74">
        <v>0</v>
      </c>
      <c r="H11" s="75" t="s">
        <v>4</v>
      </c>
      <c r="I11" s="2"/>
    </row>
    <row r="12" spans="1:9" x14ac:dyDescent="0.25">
      <c r="A12" s="2"/>
      <c r="B12" s="55" t="s">
        <v>73</v>
      </c>
      <c r="C12" s="56"/>
      <c r="D12" s="56"/>
      <c r="E12" s="56"/>
      <c r="F12" s="57"/>
      <c r="G12" s="13">
        <v>0</v>
      </c>
      <c r="H12" s="24" t="s">
        <v>4</v>
      </c>
      <c r="I12" s="2"/>
    </row>
    <row r="13" spans="1:9" x14ac:dyDescent="0.25">
      <c r="A13" s="2"/>
      <c r="B13" s="48" t="s">
        <v>70</v>
      </c>
      <c r="C13" s="49"/>
      <c r="D13" s="49"/>
      <c r="E13" s="49"/>
      <c r="F13" s="50"/>
      <c r="G13" s="22">
        <v>0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82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51" t="s">
        <v>27</v>
      </c>
      <c r="C3" s="51"/>
      <c r="D3" s="51"/>
      <c r="E3" s="51"/>
      <c r="F3" s="51"/>
      <c r="G3" s="51"/>
      <c r="H3" s="2"/>
    </row>
    <row r="4" spans="1:8" ht="15" customHeight="1" x14ac:dyDescent="0.25">
      <c r="A4" s="2"/>
      <c r="B4" s="51"/>
      <c r="C4" s="51"/>
      <c r="D4" s="51"/>
      <c r="E4" s="51"/>
      <c r="F4" s="51"/>
      <c r="G4" s="5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48" t="s">
        <v>5</v>
      </c>
      <c r="C8" s="49"/>
      <c r="D8" s="49"/>
      <c r="E8" s="49"/>
      <c r="F8" s="49"/>
      <c r="G8" s="50"/>
      <c r="H8" s="2"/>
    </row>
    <row r="9" spans="1:8" ht="39" customHeight="1" x14ac:dyDescent="0.25">
      <c r="A9" s="2"/>
      <c r="B9" s="76" t="s">
        <v>0</v>
      </c>
      <c r="C9" s="20" t="s">
        <v>1</v>
      </c>
      <c r="D9" s="76" t="s">
        <v>2</v>
      </c>
      <c r="E9" s="76" t="s">
        <v>74</v>
      </c>
      <c r="F9" s="77" t="s">
        <v>3</v>
      </c>
      <c r="G9" s="77"/>
      <c r="H9" s="2"/>
    </row>
    <row r="10" spans="1:8" x14ac:dyDescent="0.25">
      <c r="A10" s="2"/>
      <c r="B10" s="78" t="s">
        <v>110</v>
      </c>
      <c r="C10" s="79">
        <v>2015</v>
      </c>
      <c r="D10" s="79">
        <v>60</v>
      </c>
      <c r="E10" s="13">
        <v>798260.7</v>
      </c>
      <c r="F10" s="13">
        <f>E10/D10</f>
        <v>13304.344999999999</v>
      </c>
      <c r="G10" s="24" t="s">
        <v>4</v>
      </c>
      <c r="H10" s="2"/>
    </row>
    <row r="11" spans="1:8" x14ac:dyDescent="0.25">
      <c r="A11" s="2"/>
      <c r="B11" s="78" t="s">
        <v>111</v>
      </c>
      <c r="C11" s="79">
        <v>2015</v>
      </c>
      <c r="D11" s="79">
        <v>20</v>
      </c>
      <c r="E11" s="13">
        <v>3569951.08</v>
      </c>
      <c r="F11" s="13">
        <f t="shared" ref="F11:F49" si="0">E11/D11</f>
        <v>178497.554</v>
      </c>
      <c r="G11" s="24" t="s">
        <v>4</v>
      </c>
      <c r="H11" s="2"/>
    </row>
    <row r="12" spans="1:8" x14ac:dyDescent="0.25">
      <c r="A12" s="2"/>
      <c r="B12" s="78" t="s">
        <v>112</v>
      </c>
      <c r="C12" s="79">
        <v>2015</v>
      </c>
      <c r="D12" s="79">
        <v>10</v>
      </c>
      <c r="E12" s="13">
        <v>73130.539999999994</v>
      </c>
      <c r="F12" s="13">
        <f t="shared" si="0"/>
        <v>7313.0539999999992</v>
      </c>
      <c r="G12" s="24" t="s">
        <v>4</v>
      </c>
      <c r="H12" s="2"/>
    </row>
    <row r="13" spans="1:8" x14ac:dyDescent="0.25">
      <c r="A13" s="2"/>
      <c r="B13" s="78" t="s">
        <v>113</v>
      </c>
      <c r="C13" s="79">
        <v>2015</v>
      </c>
      <c r="D13" s="79">
        <v>20</v>
      </c>
      <c r="E13" s="13">
        <v>166149.82999999999</v>
      </c>
      <c r="F13" s="13">
        <f t="shared" si="0"/>
        <v>8307.4915000000001</v>
      </c>
      <c r="G13" s="24" t="s">
        <v>4</v>
      </c>
      <c r="H13" s="2"/>
    </row>
    <row r="14" spans="1:8" x14ac:dyDescent="0.25">
      <c r="A14" s="2"/>
      <c r="B14" s="78" t="s">
        <v>114</v>
      </c>
      <c r="C14" s="79">
        <v>2015</v>
      </c>
      <c r="D14" s="79">
        <v>10</v>
      </c>
      <c r="E14" s="13">
        <v>752341.82</v>
      </c>
      <c r="F14" s="13">
        <f t="shared" si="0"/>
        <v>75234.182000000001</v>
      </c>
      <c r="G14" s="24" t="s">
        <v>4</v>
      </c>
      <c r="H14" s="2"/>
    </row>
    <row r="15" spans="1:8" x14ac:dyDescent="0.25">
      <c r="A15" s="2"/>
      <c r="B15" s="78" t="s">
        <v>115</v>
      </c>
      <c r="C15" s="79">
        <v>2015</v>
      </c>
      <c r="D15" s="79">
        <v>60</v>
      </c>
      <c r="E15" s="13">
        <v>4441502.5</v>
      </c>
      <c r="F15" s="13">
        <f t="shared" si="0"/>
        <v>74025.041666666672</v>
      </c>
      <c r="G15" s="24" t="s">
        <v>4</v>
      </c>
      <c r="H15" s="2"/>
    </row>
    <row r="16" spans="1:8" x14ac:dyDescent="0.25">
      <c r="A16" s="2"/>
      <c r="B16" s="78" t="s">
        <v>116</v>
      </c>
      <c r="C16" s="79">
        <v>2015</v>
      </c>
      <c r="D16" s="79">
        <v>20</v>
      </c>
      <c r="E16" s="13">
        <v>2123813.0499999998</v>
      </c>
      <c r="F16" s="13">
        <f t="shared" si="0"/>
        <v>106190.6525</v>
      </c>
      <c r="G16" s="24" t="s">
        <v>4</v>
      </c>
      <c r="H16" s="2"/>
    </row>
    <row r="17" spans="1:8" x14ac:dyDescent="0.25">
      <c r="A17" s="2"/>
      <c r="B17" s="78" t="s">
        <v>117</v>
      </c>
      <c r="C17" s="79">
        <v>2015</v>
      </c>
      <c r="D17" s="79">
        <v>10</v>
      </c>
      <c r="E17" s="13">
        <v>128601.79</v>
      </c>
      <c r="F17" s="13">
        <f t="shared" si="0"/>
        <v>12860.179</v>
      </c>
      <c r="G17" s="24" t="s">
        <v>4</v>
      </c>
      <c r="H17" s="2"/>
    </row>
    <row r="18" spans="1:8" x14ac:dyDescent="0.25">
      <c r="A18" s="2"/>
      <c r="B18" s="78" t="s">
        <v>118</v>
      </c>
      <c r="C18" s="79">
        <v>2015</v>
      </c>
      <c r="D18" s="79">
        <v>20</v>
      </c>
      <c r="E18" s="13">
        <v>86161.82</v>
      </c>
      <c r="F18" s="13">
        <f t="shared" si="0"/>
        <v>4308.0910000000003</v>
      </c>
      <c r="G18" s="24" t="s">
        <v>4</v>
      </c>
      <c r="H18" s="2"/>
    </row>
    <row r="19" spans="1:8" x14ac:dyDescent="0.25">
      <c r="A19" s="2"/>
      <c r="B19" s="78" t="s">
        <v>119</v>
      </c>
      <c r="C19" s="79">
        <v>2015</v>
      </c>
      <c r="D19" s="79">
        <v>75</v>
      </c>
      <c r="E19" s="13">
        <v>513700.91</v>
      </c>
      <c r="F19" s="13">
        <f t="shared" si="0"/>
        <v>6849.3454666666667</v>
      </c>
      <c r="G19" s="24" t="s">
        <v>4</v>
      </c>
      <c r="H19" s="2"/>
    </row>
    <row r="20" spans="1:8" x14ac:dyDescent="0.25">
      <c r="A20" s="2"/>
      <c r="B20" s="78" t="s">
        <v>120</v>
      </c>
      <c r="C20" s="79">
        <v>2015</v>
      </c>
      <c r="D20" s="79">
        <v>75</v>
      </c>
      <c r="E20" s="13">
        <v>28400854.609999999</v>
      </c>
      <c r="F20" s="13">
        <f t="shared" si="0"/>
        <v>378678.06146666664</v>
      </c>
      <c r="G20" s="24" t="s">
        <v>4</v>
      </c>
      <c r="H20" s="2"/>
    </row>
    <row r="21" spans="1:8" x14ac:dyDescent="0.25">
      <c r="A21" s="2"/>
      <c r="B21" s="78" t="s">
        <v>121</v>
      </c>
      <c r="C21" s="79">
        <v>2015</v>
      </c>
      <c r="D21" s="79">
        <v>75</v>
      </c>
      <c r="E21" s="13">
        <v>2946808.72</v>
      </c>
      <c r="F21" s="13">
        <f t="shared" si="0"/>
        <v>39290.782933333336</v>
      </c>
      <c r="G21" s="24" t="s">
        <v>4</v>
      </c>
      <c r="H21" s="2"/>
    </row>
    <row r="22" spans="1:8" x14ac:dyDescent="0.25">
      <c r="A22" s="2"/>
      <c r="B22" s="78" t="s">
        <v>122</v>
      </c>
      <c r="C22" s="79">
        <v>2015</v>
      </c>
      <c r="D22" s="79">
        <v>75</v>
      </c>
      <c r="E22" s="13">
        <v>115616</v>
      </c>
      <c r="F22" s="13">
        <f t="shared" si="0"/>
        <v>1541.5466666666666</v>
      </c>
      <c r="G22" s="24" t="s">
        <v>4</v>
      </c>
      <c r="H22" s="2"/>
    </row>
    <row r="23" spans="1:8" x14ac:dyDescent="0.25">
      <c r="A23" s="2"/>
      <c r="B23" s="78" t="s">
        <v>123</v>
      </c>
      <c r="C23" s="79">
        <v>2015</v>
      </c>
      <c r="D23" s="79">
        <v>50</v>
      </c>
      <c r="E23" s="13">
        <v>626101</v>
      </c>
      <c r="F23" s="13">
        <f t="shared" si="0"/>
        <v>12522.02</v>
      </c>
      <c r="G23" s="24" t="s">
        <v>4</v>
      </c>
      <c r="H23" s="2"/>
    </row>
    <row r="24" spans="1:8" x14ac:dyDescent="0.25">
      <c r="A24" s="2"/>
      <c r="B24" s="78" t="s">
        <v>124</v>
      </c>
      <c r="C24" s="79">
        <v>2015</v>
      </c>
      <c r="D24" s="79">
        <v>75</v>
      </c>
      <c r="E24" s="13">
        <v>10956597.710000001</v>
      </c>
      <c r="F24" s="13">
        <f t="shared" si="0"/>
        <v>146087.96946666669</v>
      </c>
      <c r="G24" s="24" t="s">
        <v>4</v>
      </c>
      <c r="H24" s="2"/>
    </row>
    <row r="25" spans="1:8" x14ac:dyDescent="0.25">
      <c r="A25" s="2"/>
      <c r="B25" s="78" t="s">
        <v>125</v>
      </c>
      <c r="C25" s="79">
        <v>2015</v>
      </c>
      <c r="D25" s="79">
        <v>75</v>
      </c>
      <c r="E25" s="13">
        <v>10090004.98</v>
      </c>
      <c r="F25" s="13">
        <f t="shared" si="0"/>
        <v>134533.39973333335</v>
      </c>
      <c r="G25" s="24" t="s">
        <v>4</v>
      </c>
      <c r="H25" s="2"/>
    </row>
    <row r="26" spans="1:8" x14ac:dyDescent="0.25">
      <c r="A26" s="2"/>
      <c r="B26" s="78" t="s">
        <v>126</v>
      </c>
      <c r="C26" s="79">
        <v>2015</v>
      </c>
      <c r="D26" s="79">
        <v>30</v>
      </c>
      <c r="E26" s="13">
        <v>361373.65</v>
      </c>
      <c r="F26" s="13">
        <f t="shared" si="0"/>
        <v>12045.788333333334</v>
      </c>
      <c r="G26" s="24" t="s">
        <v>4</v>
      </c>
      <c r="H26" s="2"/>
    </row>
    <row r="27" spans="1:8" x14ac:dyDescent="0.25">
      <c r="A27" s="2"/>
      <c r="B27" s="78" t="s">
        <v>127</v>
      </c>
      <c r="C27" s="79">
        <v>2015</v>
      </c>
      <c r="D27" s="79">
        <v>20</v>
      </c>
      <c r="E27" s="13">
        <v>6509578.5899999999</v>
      </c>
      <c r="F27" s="13">
        <f t="shared" si="0"/>
        <v>325478.92949999997</v>
      </c>
      <c r="G27" s="24" t="s">
        <v>4</v>
      </c>
      <c r="H27" s="2"/>
    </row>
    <row r="28" spans="1:8" x14ac:dyDescent="0.25">
      <c r="A28" s="2"/>
      <c r="B28" s="78" t="s">
        <v>128</v>
      </c>
      <c r="C28" s="79">
        <v>2015</v>
      </c>
      <c r="D28" s="79">
        <v>10</v>
      </c>
      <c r="E28" s="13">
        <v>20481.78</v>
      </c>
      <c r="F28" s="13">
        <f t="shared" si="0"/>
        <v>2048.1779999999999</v>
      </c>
      <c r="G28" s="24" t="s">
        <v>4</v>
      </c>
      <c r="H28" s="2"/>
    </row>
    <row r="29" spans="1:8" x14ac:dyDescent="0.25">
      <c r="A29" s="2"/>
      <c r="B29" s="78" t="s">
        <v>129</v>
      </c>
      <c r="C29" s="79">
        <v>2015</v>
      </c>
      <c r="D29" s="79">
        <v>50</v>
      </c>
      <c r="E29" s="13">
        <v>63524.73</v>
      </c>
      <c r="F29" s="13">
        <f t="shared" si="0"/>
        <v>1270.4946</v>
      </c>
      <c r="G29" s="24" t="s">
        <v>4</v>
      </c>
      <c r="H29" s="2"/>
    </row>
    <row r="30" spans="1:8" x14ac:dyDescent="0.25">
      <c r="A30" s="2"/>
      <c r="B30" s="78" t="s">
        <v>130</v>
      </c>
      <c r="C30" s="79">
        <v>2015</v>
      </c>
      <c r="D30" s="79">
        <v>20</v>
      </c>
      <c r="E30" s="13">
        <v>1284123.1299999999</v>
      </c>
      <c r="F30" s="13">
        <f t="shared" si="0"/>
        <v>64206.156499999997</v>
      </c>
      <c r="G30" s="24" t="s">
        <v>4</v>
      </c>
      <c r="H30" s="2"/>
    </row>
    <row r="31" spans="1:8" x14ac:dyDescent="0.25">
      <c r="A31" s="2"/>
      <c r="B31" s="78" t="s">
        <v>131</v>
      </c>
      <c r="C31" s="79">
        <v>2015</v>
      </c>
      <c r="D31" s="79">
        <v>20</v>
      </c>
      <c r="E31" s="13">
        <v>5604593.21</v>
      </c>
      <c r="F31" s="13">
        <f t="shared" si="0"/>
        <v>280229.6605</v>
      </c>
      <c r="G31" s="24" t="s">
        <v>4</v>
      </c>
      <c r="H31" s="2"/>
    </row>
    <row r="32" spans="1:8" x14ac:dyDescent="0.25">
      <c r="A32" s="2"/>
      <c r="B32" s="78" t="s">
        <v>132</v>
      </c>
      <c r="C32" s="79">
        <v>2015</v>
      </c>
      <c r="D32" s="79">
        <v>10</v>
      </c>
      <c r="E32" s="13">
        <v>148421</v>
      </c>
      <c r="F32" s="13">
        <f t="shared" si="0"/>
        <v>14842.1</v>
      </c>
      <c r="G32" s="24" t="s">
        <v>4</v>
      </c>
      <c r="H32" s="2"/>
    </row>
    <row r="33" spans="1:8" x14ac:dyDescent="0.25">
      <c r="A33" s="2"/>
      <c r="B33" s="78" t="s">
        <v>133</v>
      </c>
      <c r="C33" s="79">
        <v>2015</v>
      </c>
      <c r="D33" s="79">
        <v>20</v>
      </c>
      <c r="E33" s="13">
        <v>109952.2</v>
      </c>
      <c r="F33" s="13">
        <f t="shared" si="0"/>
        <v>5497.61</v>
      </c>
      <c r="G33" s="24" t="s">
        <v>4</v>
      </c>
      <c r="H33" s="2"/>
    </row>
    <row r="34" spans="1:8" x14ac:dyDescent="0.25">
      <c r="A34" s="2"/>
      <c r="B34" s="78" t="s">
        <v>134</v>
      </c>
      <c r="C34" s="79">
        <v>2015</v>
      </c>
      <c r="D34" s="79">
        <v>10</v>
      </c>
      <c r="E34" s="13">
        <v>16150</v>
      </c>
      <c r="F34" s="13">
        <f t="shared" si="0"/>
        <v>1615</v>
      </c>
      <c r="G34" s="24" t="s">
        <v>4</v>
      </c>
      <c r="H34" s="2"/>
    </row>
    <row r="35" spans="1:8" x14ac:dyDescent="0.25">
      <c r="A35" s="2"/>
      <c r="B35" s="78" t="s">
        <v>135</v>
      </c>
      <c r="C35" s="79">
        <v>2015</v>
      </c>
      <c r="D35" s="79">
        <v>20</v>
      </c>
      <c r="E35" s="13">
        <v>516230</v>
      </c>
      <c r="F35" s="13">
        <f t="shared" si="0"/>
        <v>25811.5</v>
      </c>
      <c r="G35" s="24" t="s">
        <v>4</v>
      </c>
      <c r="H35" s="2"/>
    </row>
    <row r="36" spans="1:8" x14ac:dyDescent="0.25">
      <c r="A36" s="2"/>
      <c r="B36" s="78" t="s">
        <v>136</v>
      </c>
      <c r="C36" s="79">
        <v>2015</v>
      </c>
      <c r="D36" s="79">
        <v>20</v>
      </c>
      <c r="E36" s="13">
        <v>581027.12</v>
      </c>
      <c r="F36" s="13">
        <f t="shared" si="0"/>
        <v>29051.356</v>
      </c>
      <c r="G36" s="24" t="s">
        <v>4</v>
      </c>
      <c r="H36" s="2"/>
    </row>
    <row r="37" spans="1:8" x14ac:dyDescent="0.25">
      <c r="A37" s="2"/>
      <c r="B37" s="78" t="s">
        <v>137</v>
      </c>
      <c r="C37" s="79">
        <v>2015</v>
      </c>
      <c r="D37" s="79">
        <v>20</v>
      </c>
      <c r="E37" s="13">
        <v>167509.4</v>
      </c>
      <c r="F37" s="13">
        <f t="shared" si="0"/>
        <v>8375.4699999999993</v>
      </c>
      <c r="G37" s="24" t="s">
        <v>4</v>
      </c>
      <c r="H37" s="2"/>
    </row>
    <row r="38" spans="1:8" x14ac:dyDescent="0.25">
      <c r="A38" s="2"/>
      <c r="B38" s="78" t="s">
        <v>138</v>
      </c>
      <c r="C38" s="79">
        <v>2015</v>
      </c>
      <c r="D38" s="79">
        <v>75</v>
      </c>
      <c r="E38" s="13">
        <v>5551702</v>
      </c>
      <c r="F38" s="13">
        <f t="shared" si="0"/>
        <v>74022.693333333329</v>
      </c>
      <c r="G38" s="24" t="s">
        <v>4</v>
      </c>
      <c r="H38" s="2"/>
    </row>
    <row r="39" spans="1:8" x14ac:dyDescent="0.25">
      <c r="A39" s="2"/>
      <c r="B39" s="78" t="s">
        <v>139</v>
      </c>
      <c r="C39" s="79">
        <v>2015</v>
      </c>
      <c r="D39" s="79">
        <v>50</v>
      </c>
      <c r="E39" s="13">
        <v>1703823</v>
      </c>
      <c r="F39" s="13">
        <f t="shared" si="0"/>
        <v>34076.46</v>
      </c>
      <c r="G39" s="24" t="s">
        <v>4</v>
      </c>
      <c r="H39" s="2"/>
    </row>
    <row r="40" spans="1:8" x14ac:dyDescent="0.25">
      <c r="A40" s="2"/>
      <c r="B40" s="78" t="s">
        <v>140</v>
      </c>
      <c r="C40" s="79">
        <v>2015</v>
      </c>
      <c r="D40" s="79">
        <v>75</v>
      </c>
      <c r="E40" s="13">
        <v>223254.25</v>
      </c>
      <c r="F40" s="13">
        <f t="shared" si="0"/>
        <v>2976.7233333333334</v>
      </c>
      <c r="G40" s="24" t="s">
        <v>4</v>
      </c>
      <c r="H40" s="2"/>
    </row>
    <row r="41" spans="1:8" x14ac:dyDescent="0.25">
      <c r="A41" s="2"/>
      <c r="B41" s="78" t="s">
        <v>141</v>
      </c>
      <c r="C41" s="79">
        <v>2015</v>
      </c>
      <c r="D41" s="79">
        <v>5</v>
      </c>
      <c r="E41" s="13">
        <v>862032.78</v>
      </c>
      <c r="F41" s="13">
        <f t="shared" si="0"/>
        <v>172406.55600000001</v>
      </c>
      <c r="G41" s="24" t="s">
        <v>4</v>
      </c>
      <c r="H41" s="2"/>
    </row>
    <row r="42" spans="1:8" x14ac:dyDescent="0.25">
      <c r="A42" s="2"/>
      <c r="B42" s="78" t="s">
        <v>142</v>
      </c>
      <c r="C42" s="79">
        <v>2015</v>
      </c>
      <c r="D42" s="79">
        <v>5</v>
      </c>
      <c r="E42" s="13">
        <v>361937.16</v>
      </c>
      <c r="F42" s="13">
        <f t="shared" si="0"/>
        <v>72387.432000000001</v>
      </c>
      <c r="G42" s="24" t="s">
        <v>4</v>
      </c>
      <c r="H42" s="2"/>
    </row>
    <row r="43" spans="1:8" x14ac:dyDescent="0.25">
      <c r="A43" s="2"/>
      <c r="B43" s="78" t="s">
        <v>143</v>
      </c>
      <c r="C43" s="79">
        <v>2015</v>
      </c>
      <c r="D43" s="79">
        <v>5</v>
      </c>
      <c r="E43" s="13">
        <v>181777.88</v>
      </c>
      <c r="F43" s="13">
        <f t="shared" si="0"/>
        <v>36355.576000000001</v>
      </c>
      <c r="G43" s="24" t="s">
        <v>4</v>
      </c>
      <c r="H43" s="2"/>
    </row>
    <row r="44" spans="1:8" x14ac:dyDescent="0.25">
      <c r="A44" s="2"/>
      <c r="B44" s="78" t="s">
        <v>144</v>
      </c>
      <c r="C44" s="79">
        <v>2015</v>
      </c>
      <c r="D44" s="79">
        <v>75</v>
      </c>
      <c r="E44" s="13">
        <v>1550280.68</v>
      </c>
      <c r="F44" s="13">
        <f t="shared" si="0"/>
        <v>20670.409066666667</v>
      </c>
      <c r="G44" s="24" t="s">
        <v>4</v>
      </c>
      <c r="H44" s="2"/>
    </row>
    <row r="45" spans="1:8" x14ac:dyDescent="0.25">
      <c r="A45" s="2"/>
      <c r="B45" s="78" t="s">
        <v>139</v>
      </c>
      <c r="C45" s="79">
        <v>2015</v>
      </c>
      <c r="D45" s="79">
        <v>50</v>
      </c>
      <c r="E45" s="13">
        <v>236421.07</v>
      </c>
      <c r="F45" s="13">
        <f t="shared" si="0"/>
        <v>4728.4214000000002</v>
      </c>
      <c r="G45" s="24" t="s">
        <v>4</v>
      </c>
      <c r="H45" s="2"/>
    </row>
    <row r="46" spans="1:8" x14ac:dyDescent="0.25">
      <c r="A46" s="2"/>
      <c r="B46" s="78" t="s">
        <v>139</v>
      </c>
      <c r="C46" s="79">
        <v>2015</v>
      </c>
      <c r="D46" s="79">
        <v>50</v>
      </c>
      <c r="E46" s="13">
        <v>194344.07</v>
      </c>
      <c r="F46" s="13">
        <f t="shared" si="0"/>
        <v>3886.8814000000002</v>
      </c>
      <c r="G46" s="24" t="s">
        <v>4</v>
      </c>
      <c r="H46" s="2"/>
    </row>
    <row r="47" spans="1:8" x14ac:dyDescent="0.25">
      <c r="A47" s="2"/>
      <c r="B47" s="78" t="s">
        <v>139</v>
      </c>
      <c r="C47" s="79">
        <v>2015</v>
      </c>
      <c r="D47" s="79">
        <v>50</v>
      </c>
      <c r="E47" s="13">
        <v>198421.08</v>
      </c>
      <c r="F47" s="13">
        <f t="shared" si="0"/>
        <v>3968.4215999999997</v>
      </c>
      <c r="G47" s="24" t="s">
        <v>4</v>
      </c>
      <c r="H47" s="2"/>
    </row>
    <row r="48" spans="1:8" x14ac:dyDescent="0.25">
      <c r="A48" s="2"/>
      <c r="B48" s="78" t="s">
        <v>139</v>
      </c>
      <c r="C48" s="79">
        <v>2015</v>
      </c>
      <c r="D48" s="79">
        <v>50</v>
      </c>
      <c r="E48" s="13">
        <v>158333.87</v>
      </c>
      <c r="F48" s="13">
        <f t="shared" si="0"/>
        <v>3166.6774</v>
      </c>
      <c r="G48" s="24" t="s">
        <v>4</v>
      </c>
      <c r="H48" s="2"/>
    </row>
    <row r="49" spans="1:8" x14ac:dyDescent="0.25">
      <c r="A49" s="2"/>
      <c r="B49" s="78" t="s">
        <v>139</v>
      </c>
      <c r="C49" s="79">
        <v>2015</v>
      </c>
      <c r="D49" s="79">
        <v>50</v>
      </c>
      <c r="E49" s="13">
        <v>295265.74</v>
      </c>
      <c r="F49" s="13">
        <f t="shared" si="0"/>
        <v>5905.3148000000001</v>
      </c>
      <c r="G49" s="24" t="s">
        <v>4</v>
      </c>
      <c r="H49" s="2"/>
    </row>
    <row r="50" spans="1:8" x14ac:dyDescent="0.25">
      <c r="A50" s="2"/>
      <c r="B50" s="48" t="s">
        <v>145</v>
      </c>
      <c r="C50" s="49"/>
      <c r="D50" s="49"/>
      <c r="E50" s="50"/>
      <c r="F50" s="22">
        <f>SUM(F10:F49)</f>
        <v>2404567.5261666668</v>
      </c>
      <c r="G50" s="23" t="s">
        <v>4</v>
      </c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8"/>
      <c r="B55" s="8"/>
      <c r="C55" s="8"/>
      <c r="D55" s="8"/>
      <c r="E55" s="8"/>
      <c r="F55" s="8"/>
      <c r="G55" s="8"/>
      <c r="H55" s="8"/>
    </row>
    <row r="56" spans="1:8" x14ac:dyDescent="0.25">
      <c r="A56" s="8"/>
      <c r="B56" s="8"/>
      <c r="C56" s="8"/>
      <c r="D56" s="8"/>
      <c r="E56" s="8"/>
      <c r="F56" s="8"/>
      <c r="G56" s="8"/>
      <c r="H56" s="8"/>
    </row>
    <row r="57" spans="1:8" x14ac:dyDescent="0.25">
      <c r="A57" s="8"/>
      <c r="B57" s="8"/>
      <c r="C57" s="8"/>
      <c r="D57" s="8"/>
      <c r="E57" s="8"/>
      <c r="F57" s="8"/>
      <c r="G57" s="8"/>
      <c r="H57" s="8"/>
    </row>
    <row r="58" spans="1:8" x14ac:dyDescent="0.25">
      <c r="A58" s="8"/>
      <c r="B58" s="8"/>
      <c r="C58" s="8"/>
      <c r="D58" s="8"/>
      <c r="E58" s="8"/>
      <c r="F58" s="8"/>
      <c r="G58" s="8"/>
      <c r="H58" s="8"/>
    </row>
    <row r="59" spans="1:8" x14ac:dyDescent="0.25">
      <c r="A59" s="8"/>
      <c r="B59" s="8"/>
      <c r="C59" s="8"/>
      <c r="D59" s="8"/>
      <c r="E59" s="8"/>
      <c r="F59" s="8"/>
      <c r="G59" s="8"/>
      <c r="H59" s="8"/>
    </row>
    <row r="60" spans="1:8" x14ac:dyDescent="0.25">
      <c r="A60" s="8"/>
      <c r="B60" s="8"/>
      <c r="C60" s="8"/>
      <c r="D60" s="8"/>
      <c r="E60" s="8"/>
      <c r="F60" s="8"/>
      <c r="G60" s="8"/>
      <c r="H60" s="8"/>
    </row>
    <row r="61" spans="1:8" x14ac:dyDescent="0.25">
      <c r="A61" s="8"/>
      <c r="B61" s="8"/>
      <c r="C61" s="8"/>
      <c r="D61" s="8"/>
      <c r="E61" s="8"/>
      <c r="F61" s="8"/>
      <c r="G61" s="8"/>
      <c r="H61" s="8"/>
    </row>
    <row r="62" spans="1:8" x14ac:dyDescent="0.25">
      <c r="A62" s="8"/>
      <c r="B62" s="8"/>
      <c r="C62" s="8"/>
      <c r="D62" s="8"/>
      <c r="E62" s="8"/>
      <c r="F62" s="8"/>
      <c r="G62" s="8"/>
      <c r="H62" s="8"/>
    </row>
    <row r="63" spans="1:8" x14ac:dyDescent="0.25">
      <c r="A63" s="8"/>
      <c r="B63" s="8"/>
      <c r="C63" s="8"/>
      <c r="D63" s="8"/>
      <c r="E63" s="8"/>
      <c r="F63" s="8"/>
      <c r="G63" s="8"/>
      <c r="H63" s="8"/>
    </row>
    <row r="64" spans="1:8" x14ac:dyDescent="0.25">
      <c r="A64" s="8"/>
      <c r="B64" s="8"/>
      <c r="C64" s="8"/>
      <c r="D64" s="8"/>
      <c r="E64" s="8"/>
      <c r="F64" s="8"/>
      <c r="G64" s="8"/>
      <c r="H64" s="8"/>
    </row>
    <row r="65" spans="1:8" x14ac:dyDescent="0.25">
      <c r="A65" s="8"/>
      <c r="B65" s="8"/>
      <c r="C65" s="8"/>
      <c r="D65" s="8"/>
      <c r="E65" s="8"/>
      <c r="F65" s="8"/>
      <c r="G65" s="8"/>
      <c r="H65" s="8"/>
    </row>
    <row r="66" spans="1:8" x14ac:dyDescent="0.25">
      <c r="A66" s="8"/>
      <c r="B66" s="8"/>
      <c r="C66" s="8"/>
      <c r="D66" s="8"/>
      <c r="E66" s="8"/>
      <c r="F66" s="8"/>
      <c r="G66" s="8"/>
      <c r="H66" s="8"/>
    </row>
    <row r="67" spans="1:8" x14ac:dyDescent="0.25">
      <c r="A67" s="8"/>
      <c r="B67" s="8"/>
      <c r="C67" s="8"/>
      <c r="D67" s="8"/>
      <c r="E67" s="8"/>
      <c r="F67" s="8"/>
      <c r="G67" s="8"/>
      <c r="H67" s="8"/>
    </row>
    <row r="68" spans="1:8" x14ac:dyDescent="0.25">
      <c r="A68" s="8"/>
      <c r="B68" s="8"/>
      <c r="C68" s="8"/>
      <c r="D68" s="8"/>
      <c r="E68" s="8"/>
      <c r="F68" s="8"/>
      <c r="G68" s="8"/>
      <c r="H68" s="8"/>
    </row>
    <row r="69" spans="1:8" x14ac:dyDescent="0.25">
      <c r="A69" s="8"/>
      <c r="B69" s="8"/>
      <c r="C69" s="8"/>
      <c r="D69" s="8"/>
      <c r="E69" s="8"/>
      <c r="F69" s="8"/>
      <c r="G69" s="8"/>
      <c r="H69" s="8"/>
    </row>
    <row r="70" spans="1:8" x14ac:dyDescent="0.25">
      <c r="A70" s="8"/>
      <c r="B70" s="8"/>
      <c r="C70" s="8"/>
      <c r="D70" s="8"/>
      <c r="E70" s="8"/>
      <c r="F70" s="8"/>
      <c r="G70" s="8"/>
      <c r="H70" s="8"/>
    </row>
    <row r="71" spans="1:8" x14ac:dyDescent="0.25">
      <c r="A71" s="8"/>
      <c r="B71" s="8"/>
      <c r="C71" s="8"/>
      <c r="D71" s="8"/>
      <c r="E71" s="8"/>
      <c r="F71" s="8"/>
      <c r="G71" s="8"/>
      <c r="H71" s="8"/>
    </row>
    <row r="72" spans="1:8" x14ac:dyDescent="0.25">
      <c r="A72" s="8"/>
      <c r="B72" s="8"/>
      <c r="C72" s="8"/>
      <c r="D72" s="8"/>
      <c r="E72" s="8"/>
      <c r="F72" s="8"/>
      <c r="G72" s="8"/>
      <c r="H72" s="8"/>
    </row>
    <row r="73" spans="1:8" x14ac:dyDescent="0.25">
      <c r="A73" s="8"/>
      <c r="B73" s="8"/>
      <c r="C73" s="8"/>
      <c r="D73" s="8"/>
      <c r="E73" s="8"/>
      <c r="F73" s="8"/>
      <c r="G73" s="8"/>
      <c r="H73" s="8"/>
    </row>
    <row r="74" spans="1:8" x14ac:dyDescent="0.25">
      <c r="A74" s="8"/>
      <c r="B74" s="8"/>
      <c r="C74" s="8"/>
      <c r="D74" s="8"/>
      <c r="E74" s="8"/>
      <c r="F74" s="8"/>
      <c r="G74" s="8"/>
      <c r="H74" s="8"/>
    </row>
    <row r="75" spans="1:8" x14ac:dyDescent="0.25">
      <c r="A75" s="8"/>
      <c r="B75" s="8"/>
      <c r="C75" s="8"/>
      <c r="D75" s="8"/>
      <c r="E75" s="8"/>
      <c r="F75" s="8"/>
      <c r="G75" s="8"/>
      <c r="H75" s="8"/>
    </row>
    <row r="76" spans="1:8" x14ac:dyDescent="0.25">
      <c r="A76" s="8"/>
      <c r="B76" s="8"/>
      <c r="C76" s="8"/>
      <c r="D76" s="8"/>
      <c r="E76" s="8"/>
      <c r="F76" s="8"/>
      <c r="G76" s="8"/>
      <c r="H76" s="8"/>
    </row>
    <row r="77" spans="1:8" x14ac:dyDescent="0.25">
      <c r="A77" s="8"/>
      <c r="B77" s="8"/>
      <c r="C77" s="8"/>
      <c r="D77" s="8"/>
      <c r="E77" s="8"/>
      <c r="F77" s="8"/>
      <c r="G77" s="8"/>
      <c r="H77" s="8"/>
    </row>
    <row r="78" spans="1:8" x14ac:dyDescent="0.25">
      <c r="A78" s="8"/>
      <c r="B78" s="8"/>
      <c r="C78" s="8"/>
      <c r="D78" s="8"/>
      <c r="E78" s="8"/>
      <c r="F78" s="8"/>
      <c r="G78" s="8"/>
      <c r="H78" s="8"/>
    </row>
    <row r="79" spans="1:8" x14ac:dyDescent="0.25">
      <c r="A79" s="8"/>
      <c r="B79" s="8"/>
      <c r="C79" s="8"/>
      <c r="D79" s="8"/>
      <c r="E79" s="8"/>
      <c r="F79" s="8"/>
      <c r="G79" s="8"/>
      <c r="H79" s="8"/>
    </row>
    <row r="80" spans="1:8" x14ac:dyDescent="0.25">
      <c r="A80" s="8"/>
      <c r="B80" s="8"/>
      <c r="C80" s="8"/>
      <c r="D80" s="8"/>
      <c r="E80" s="8"/>
      <c r="F80" s="8"/>
      <c r="G80" s="8"/>
      <c r="H80" s="8"/>
    </row>
    <row r="81" spans="1:8" x14ac:dyDescent="0.25">
      <c r="A81" s="8"/>
      <c r="B81" s="8"/>
      <c r="C81" s="8"/>
      <c r="D81" s="8"/>
      <c r="E81" s="8"/>
      <c r="F81" s="8"/>
      <c r="G81" s="8"/>
      <c r="H81" s="8"/>
    </row>
    <row r="82" spans="1:8" x14ac:dyDescent="0.25">
      <c r="A82" s="8"/>
      <c r="B82" s="8"/>
      <c r="C82" s="8"/>
      <c r="D82" s="8"/>
      <c r="E82" s="8"/>
      <c r="F82" s="8"/>
      <c r="G82" s="8"/>
      <c r="H82" s="8"/>
    </row>
  </sheetData>
  <sheetProtection password="DFE9" sheet="1" objects="1" scenarios="1"/>
  <mergeCells count="4">
    <mergeCell ref="B50:E5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0" t="s">
        <v>7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1" t="s">
        <v>88</v>
      </c>
      <c r="C8" s="82"/>
      <c r="D8" s="82"/>
      <c r="E8" s="82"/>
      <c r="F8" s="82"/>
      <c r="G8" s="82"/>
      <c r="H8" s="83"/>
      <c r="I8" s="2"/>
    </row>
    <row r="9" spans="1:9" x14ac:dyDescent="0.25">
      <c r="A9" s="2"/>
      <c r="B9" s="55" t="s">
        <v>75</v>
      </c>
      <c r="C9" s="56"/>
      <c r="D9" s="56"/>
      <c r="E9" s="56"/>
      <c r="F9" s="57"/>
      <c r="G9" s="13">
        <v>5254821</v>
      </c>
      <c r="H9" s="24" t="s">
        <v>4</v>
      </c>
      <c r="I9" s="2"/>
    </row>
    <row r="10" spans="1:9" x14ac:dyDescent="0.25">
      <c r="A10" s="2"/>
      <c r="B10" s="55" t="s">
        <v>76</v>
      </c>
      <c r="C10" s="56"/>
      <c r="D10" s="56"/>
      <c r="E10" s="56"/>
      <c r="F10" s="57"/>
      <c r="G10" s="13">
        <v>4382724</v>
      </c>
      <c r="H10" s="24" t="s">
        <v>4</v>
      </c>
      <c r="I10" s="2"/>
    </row>
    <row r="11" spans="1:9" x14ac:dyDescent="0.25">
      <c r="A11" s="2"/>
      <c r="B11" s="48" t="s">
        <v>77</v>
      </c>
      <c r="C11" s="49"/>
      <c r="D11" s="49"/>
      <c r="E11" s="49"/>
      <c r="F11" s="50"/>
      <c r="G11" s="22">
        <f>G9-G10</f>
        <v>872097</v>
      </c>
      <c r="H11" s="23" t="s">
        <v>4</v>
      </c>
      <c r="I11" s="2"/>
    </row>
    <row r="12" spans="1:9" x14ac:dyDescent="0.25">
      <c r="A12" s="2"/>
      <c r="B12" s="25"/>
      <c r="C12" s="25"/>
      <c r="D12" s="25"/>
      <c r="E12" s="25"/>
      <c r="F12" s="25"/>
      <c r="G12" s="25"/>
      <c r="H12" s="25"/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81" t="s">
        <v>78</v>
      </c>
      <c r="C14" s="82"/>
      <c r="D14" s="82"/>
      <c r="E14" s="82"/>
      <c r="F14" s="82"/>
      <c r="G14" s="82"/>
      <c r="H14" s="83"/>
      <c r="I14" s="2"/>
    </row>
    <row r="15" spans="1:9" x14ac:dyDescent="0.25">
      <c r="A15" s="2"/>
      <c r="B15" s="55" t="s">
        <v>79</v>
      </c>
      <c r="C15" s="56"/>
      <c r="D15" s="56"/>
      <c r="E15" s="56"/>
      <c r="F15" s="57"/>
      <c r="G15" s="13">
        <v>-86791.86</v>
      </c>
      <c r="H15" s="24" t="s">
        <v>4</v>
      </c>
      <c r="I15" s="2"/>
    </row>
    <row r="16" spans="1:9" x14ac:dyDescent="0.25">
      <c r="A16" s="2"/>
      <c r="B16" s="55" t="s">
        <v>80</v>
      </c>
      <c r="C16" s="56"/>
      <c r="D16" s="56"/>
      <c r="E16" s="56"/>
      <c r="F16" s="57"/>
      <c r="G16" s="13">
        <v>-15000</v>
      </c>
      <c r="H16" s="24" t="s">
        <v>4</v>
      </c>
      <c r="I16" s="2"/>
    </row>
    <row r="17" spans="1:9" x14ac:dyDescent="0.25">
      <c r="A17" s="2"/>
      <c r="B17" s="48" t="s">
        <v>81</v>
      </c>
      <c r="C17" s="49"/>
      <c r="D17" s="49"/>
      <c r="E17" s="49"/>
      <c r="F17" s="50"/>
      <c r="G17" s="22">
        <f>G15-G16</f>
        <v>-71791.86</v>
      </c>
      <c r="H17" s="23" t="s">
        <v>4</v>
      </c>
      <c r="I17" s="2"/>
    </row>
    <row r="18" spans="1:9" x14ac:dyDescent="0.25">
      <c r="A18" s="2"/>
      <c r="B18" s="25"/>
      <c r="C18" s="25"/>
      <c r="D18" s="25"/>
      <c r="E18" s="25"/>
      <c r="F18" s="25"/>
      <c r="G18" s="25"/>
      <c r="H18" s="25"/>
      <c r="I18" s="2"/>
    </row>
    <row r="19" spans="1:9" x14ac:dyDescent="0.25">
      <c r="A19" s="2"/>
      <c r="B19" s="25"/>
      <c r="C19" s="25"/>
      <c r="D19" s="25"/>
      <c r="E19" s="25"/>
      <c r="F19" s="25"/>
      <c r="G19" s="25"/>
      <c r="H19" s="25"/>
      <c r="I19" s="2"/>
    </row>
    <row r="20" spans="1:9" x14ac:dyDescent="0.25">
      <c r="A20" s="2"/>
      <c r="B20" s="81" t="s">
        <v>89</v>
      </c>
      <c r="C20" s="82"/>
      <c r="D20" s="82"/>
      <c r="E20" s="82"/>
      <c r="F20" s="82"/>
      <c r="G20" s="82"/>
      <c r="H20" s="83"/>
      <c r="I20" s="2"/>
    </row>
    <row r="21" spans="1:9" x14ac:dyDescent="0.25">
      <c r="A21" s="2"/>
      <c r="B21" s="55" t="s">
        <v>90</v>
      </c>
      <c r="C21" s="56"/>
      <c r="D21" s="56"/>
      <c r="E21" s="56"/>
      <c r="F21" s="57"/>
      <c r="G21" s="13">
        <v>0</v>
      </c>
      <c r="H21" s="24" t="s">
        <v>4</v>
      </c>
      <c r="I21" s="2"/>
    </row>
    <row r="22" spans="1:9" x14ac:dyDescent="0.25">
      <c r="A22" s="2"/>
      <c r="B22" s="55" t="s">
        <v>92</v>
      </c>
      <c r="C22" s="56"/>
      <c r="D22" s="56"/>
      <c r="E22" s="56"/>
      <c r="F22" s="57"/>
      <c r="G22" s="13">
        <v>0</v>
      </c>
      <c r="H22" s="24" t="s">
        <v>4</v>
      </c>
      <c r="I22" s="2"/>
    </row>
    <row r="23" spans="1:9" x14ac:dyDescent="0.25">
      <c r="A23" s="2"/>
      <c r="B23" s="48" t="s">
        <v>91</v>
      </c>
      <c r="C23" s="49"/>
      <c r="D23" s="49"/>
      <c r="E23" s="49"/>
      <c r="F23" s="50"/>
      <c r="G23" s="22">
        <f>G21-G22</f>
        <v>0</v>
      </c>
      <c r="H23" s="23" t="s">
        <v>4</v>
      </c>
      <c r="I23" s="2"/>
    </row>
    <row r="24" spans="1:9" ht="15" customHeight="1" x14ac:dyDescent="0.25">
      <c r="A24" s="2"/>
      <c r="B24" s="25"/>
      <c r="C24" s="25"/>
      <c r="D24" s="25"/>
      <c r="E24" s="25"/>
      <c r="F24" s="25"/>
      <c r="G24" s="25"/>
      <c r="H24" s="25"/>
      <c r="I24" s="2"/>
    </row>
    <row r="25" spans="1:9" x14ac:dyDescent="0.25">
      <c r="A25" s="2"/>
      <c r="B25" s="25"/>
      <c r="C25" s="25"/>
      <c r="D25" s="25"/>
      <c r="E25" s="25"/>
      <c r="F25" s="25"/>
      <c r="G25" s="25"/>
      <c r="H25" s="25"/>
      <c r="I25" s="2"/>
    </row>
    <row r="26" spans="1:9" ht="30" customHeight="1" x14ac:dyDescent="0.25">
      <c r="A26" s="2"/>
      <c r="B26" s="81" t="s">
        <v>82</v>
      </c>
      <c r="C26" s="82"/>
      <c r="D26" s="82"/>
      <c r="E26" s="82"/>
      <c r="F26" s="82"/>
      <c r="G26" s="82"/>
      <c r="H26" s="83"/>
      <c r="I26" s="2"/>
    </row>
    <row r="27" spans="1:9" ht="29.25" customHeight="1" x14ac:dyDescent="0.25">
      <c r="A27" s="2"/>
      <c r="B27" s="52" t="s">
        <v>93</v>
      </c>
      <c r="C27" s="53"/>
      <c r="D27" s="53"/>
      <c r="E27" s="53"/>
      <c r="F27" s="54"/>
      <c r="G27" s="13">
        <v>0</v>
      </c>
      <c r="H27" s="24" t="s">
        <v>4</v>
      </c>
      <c r="I27" s="2"/>
    </row>
    <row r="28" spans="1:9" x14ac:dyDescent="0.25">
      <c r="A28" s="2"/>
      <c r="B28" s="55" t="s">
        <v>94</v>
      </c>
      <c r="C28" s="56"/>
      <c r="D28" s="56"/>
      <c r="E28" s="56"/>
      <c r="F28" s="57"/>
      <c r="G28" s="13">
        <v>100231</v>
      </c>
      <c r="H28" s="24" t="s">
        <v>4</v>
      </c>
      <c r="I28" s="2"/>
    </row>
    <row r="29" spans="1:9" ht="30" customHeight="1" x14ac:dyDescent="0.25">
      <c r="A29" s="2"/>
      <c r="B29" s="81" t="s">
        <v>95</v>
      </c>
      <c r="C29" s="82"/>
      <c r="D29" s="82"/>
      <c r="E29" s="82"/>
      <c r="F29" s="83"/>
      <c r="G29" s="22">
        <f>G27-G28</f>
        <v>-100231</v>
      </c>
      <c r="H29" s="23" t="s">
        <v>4</v>
      </c>
      <c r="I29" s="2"/>
    </row>
    <row r="30" spans="1:9" x14ac:dyDescent="0.25">
      <c r="A30" s="2"/>
      <c r="B30" s="25"/>
      <c r="C30" s="25"/>
      <c r="D30" s="25"/>
      <c r="E30" s="25"/>
      <c r="F30" s="25"/>
      <c r="G30" s="25"/>
      <c r="H30" s="25"/>
      <c r="I30" s="2"/>
    </row>
    <row r="31" spans="1:9" x14ac:dyDescent="0.25">
      <c r="A31" s="2"/>
      <c r="B31" s="25"/>
      <c r="C31" s="25"/>
      <c r="D31" s="25"/>
      <c r="E31" s="25"/>
      <c r="F31" s="25"/>
      <c r="G31" s="25"/>
      <c r="H31" s="25"/>
      <c r="I31" s="2"/>
    </row>
    <row r="32" spans="1:9" x14ac:dyDescent="0.25">
      <c r="A32" s="2"/>
      <c r="B32" s="81" t="s">
        <v>83</v>
      </c>
      <c r="C32" s="82"/>
      <c r="D32" s="82"/>
      <c r="E32" s="82"/>
      <c r="F32" s="82"/>
      <c r="G32" s="82"/>
      <c r="H32" s="83"/>
      <c r="I32" s="2"/>
    </row>
    <row r="33" spans="1:9" x14ac:dyDescent="0.25">
      <c r="A33" s="2"/>
      <c r="B33" s="55" t="s">
        <v>84</v>
      </c>
      <c r="C33" s="56"/>
      <c r="D33" s="56"/>
      <c r="E33" s="56"/>
      <c r="F33" s="57"/>
      <c r="G33" s="13">
        <v>1921527</v>
      </c>
      <c r="H33" s="24" t="s">
        <v>4</v>
      </c>
      <c r="I33" s="2"/>
    </row>
    <row r="34" spans="1:9" x14ac:dyDescent="0.25">
      <c r="A34" s="2"/>
      <c r="B34" s="55" t="s">
        <v>85</v>
      </c>
      <c r="C34" s="56"/>
      <c r="D34" s="56"/>
      <c r="E34" s="56"/>
      <c r="F34" s="57"/>
      <c r="G34" s="13">
        <v>2336317</v>
      </c>
      <c r="H34" s="24" t="s">
        <v>4</v>
      </c>
      <c r="I34" s="2"/>
    </row>
    <row r="35" spans="1:9" x14ac:dyDescent="0.25">
      <c r="A35" s="2"/>
      <c r="B35" s="55" t="s">
        <v>86</v>
      </c>
      <c r="C35" s="56"/>
      <c r="D35" s="56"/>
      <c r="E35" s="56"/>
      <c r="F35" s="57"/>
      <c r="G35" s="13">
        <f>'Fane 7. Gen. inv. i 2015'!F50</f>
        <v>2404567.5261666668</v>
      </c>
      <c r="H35" s="24" t="s">
        <v>4</v>
      </c>
      <c r="I35" s="2"/>
    </row>
    <row r="36" spans="1:9" x14ac:dyDescent="0.25">
      <c r="A36" s="2"/>
      <c r="B36" s="48" t="s">
        <v>83</v>
      </c>
      <c r="C36" s="49"/>
      <c r="D36" s="49"/>
      <c r="E36" s="49"/>
      <c r="F36" s="50"/>
      <c r="G36" s="22">
        <f>G35-G33+G35-G34</f>
        <v>551291.05233333353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22">
    <mergeCell ref="B34:F34"/>
    <mergeCell ref="B35:F35"/>
    <mergeCell ref="B36:F36"/>
    <mergeCell ref="B26:H26"/>
    <mergeCell ref="B29:F29"/>
    <mergeCell ref="B21:F21"/>
    <mergeCell ref="B22:F22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0" t="s">
        <v>6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40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62" t="s">
        <v>42</v>
      </c>
      <c r="C9" s="63"/>
      <c r="D9" s="63"/>
      <c r="E9" s="63"/>
      <c r="F9" s="64"/>
      <c r="G9" s="19">
        <v>148424054</v>
      </c>
      <c r="H9" s="70" t="s">
        <v>4</v>
      </c>
      <c r="I9" s="2"/>
    </row>
    <row r="10" spans="1:9" x14ac:dyDescent="0.25">
      <c r="A10" s="2"/>
      <c r="B10" s="48" t="s">
        <v>43</v>
      </c>
      <c r="C10" s="49"/>
      <c r="D10" s="49"/>
      <c r="E10" s="49"/>
      <c r="F10" s="49"/>
      <c r="G10" s="49"/>
      <c r="H10" s="50"/>
      <c r="I10" s="2"/>
    </row>
    <row r="11" spans="1:9" x14ac:dyDescent="0.25">
      <c r="A11" s="2"/>
      <c r="B11" s="55" t="s">
        <v>44</v>
      </c>
      <c r="C11" s="56"/>
      <c r="D11" s="57"/>
      <c r="E11" s="13">
        <v>83293949</v>
      </c>
      <c r="F11" s="24" t="s">
        <v>4</v>
      </c>
      <c r="G11" s="21"/>
      <c r="H11" s="84"/>
      <c r="I11" s="2"/>
    </row>
    <row r="12" spans="1:9" x14ac:dyDescent="0.25">
      <c r="A12" s="2"/>
      <c r="B12" s="55" t="s">
        <v>45</v>
      </c>
      <c r="C12" s="56"/>
      <c r="D12" s="57"/>
      <c r="E12" s="13">
        <v>7551449</v>
      </c>
      <c r="F12" s="24" t="s">
        <v>4</v>
      </c>
      <c r="G12" s="16"/>
      <c r="H12" s="85"/>
      <c r="I12" s="2"/>
    </row>
    <row r="13" spans="1:9" x14ac:dyDescent="0.25">
      <c r="A13" s="2"/>
      <c r="B13" s="55" t="s">
        <v>46</v>
      </c>
      <c r="C13" s="56"/>
      <c r="D13" s="57"/>
      <c r="E13" s="13">
        <v>157568</v>
      </c>
      <c r="F13" s="24" t="s">
        <v>4</v>
      </c>
      <c r="G13" s="16"/>
      <c r="H13" s="85"/>
      <c r="I13" s="2"/>
    </row>
    <row r="14" spans="1:9" x14ac:dyDescent="0.25">
      <c r="A14" s="2"/>
      <c r="B14" s="55" t="s">
        <v>47</v>
      </c>
      <c r="C14" s="56"/>
      <c r="D14" s="57"/>
      <c r="E14" s="13">
        <v>3590067</v>
      </c>
      <c r="F14" s="24" t="s">
        <v>4</v>
      </c>
      <c r="G14" s="16"/>
      <c r="H14" s="85"/>
      <c r="I14" s="2"/>
    </row>
    <row r="15" spans="1:9" x14ac:dyDescent="0.25">
      <c r="A15" s="2"/>
      <c r="B15" s="62" t="s">
        <v>48</v>
      </c>
      <c r="C15" s="63"/>
      <c r="D15" s="64"/>
      <c r="E15" s="19">
        <f>SUM(E11:E14)</f>
        <v>94593033</v>
      </c>
      <c r="F15" s="70" t="s">
        <v>4</v>
      </c>
      <c r="G15" s="16"/>
      <c r="H15" s="85"/>
      <c r="I15" s="2"/>
    </row>
    <row r="16" spans="1:9" x14ac:dyDescent="0.25">
      <c r="A16" s="2"/>
      <c r="B16" s="55" t="s">
        <v>49</v>
      </c>
      <c r="C16" s="56"/>
      <c r="D16" s="57"/>
      <c r="E16" s="13">
        <v>2843786</v>
      </c>
      <c r="F16" s="24" t="s">
        <v>4</v>
      </c>
      <c r="G16" s="16"/>
      <c r="H16" s="85"/>
      <c r="I16" s="2"/>
    </row>
    <row r="17" spans="1:9" x14ac:dyDescent="0.25">
      <c r="A17" s="2"/>
      <c r="B17" s="55" t="s">
        <v>50</v>
      </c>
      <c r="C17" s="56"/>
      <c r="D17" s="57"/>
      <c r="E17" s="13">
        <v>25684</v>
      </c>
      <c r="F17" s="24" t="s">
        <v>4</v>
      </c>
      <c r="G17" s="16"/>
      <c r="H17" s="85"/>
      <c r="I17" s="2"/>
    </row>
    <row r="18" spans="1:9" x14ac:dyDescent="0.25">
      <c r="A18" s="2"/>
      <c r="B18" s="55" t="s">
        <v>51</v>
      </c>
      <c r="C18" s="56"/>
      <c r="D18" s="57"/>
      <c r="E18" s="13">
        <v>0</v>
      </c>
      <c r="F18" s="24" t="s">
        <v>4</v>
      </c>
      <c r="G18" s="16"/>
      <c r="H18" s="85"/>
      <c r="I18" s="2"/>
    </row>
    <row r="19" spans="1:9" x14ac:dyDescent="0.25">
      <c r="A19" s="2"/>
      <c r="B19" s="62" t="s">
        <v>52</v>
      </c>
      <c r="C19" s="63"/>
      <c r="D19" s="64"/>
      <c r="E19" s="19">
        <f>SUM(E16:E18)</f>
        <v>2869470</v>
      </c>
      <c r="F19" s="70" t="s">
        <v>4</v>
      </c>
      <c r="G19" s="16"/>
      <c r="H19" s="85"/>
      <c r="I19" s="2"/>
    </row>
    <row r="20" spans="1:9" ht="29.25" customHeight="1" x14ac:dyDescent="0.25">
      <c r="A20" s="2"/>
      <c r="B20" s="52" t="s">
        <v>53</v>
      </c>
      <c r="C20" s="53"/>
      <c r="D20" s="54"/>
      <c r="E20" s="13">
        <v>0</v>
      </c>
      <c r="F20" s="24" t="s">
        <v>4</v>
      </c>
      <c r="G20" s="16"/>
      <c r="H20" s="85"/>
      <c r="I20" s="2"/>
    </row>
    <row r="21" spans="1:9" ht="30.75" customHeight="1" x14ac:dyDescent="0.25">
      <c r="A21" s="2"/>
      <c r="B21" s="52" t="s">
        <v>54</v>
      </c>
      <c r="C21" s="53"/>
      <c r="D21" s="54"/>
      <c r="E21" s="13">
        <v>-28707694</v>
      </c>
      <c r="F21" s="24" t="s">
        <v>4</v>
      </c>
      <c r="G21" s="16"/>
      <c r="H21" s="85"/>
      <c r="I21" s="2"/>
    </row>
    <row r="22" spans="1:9" x14ac:dyDescent="0.25">
      <c r="A22" s="2"/>
      <c r="B22" s="55" t="s">
        <v>55</v>
      </c>
      <c r="C22" s="56"/>
      <c r="D22" s="57"/>
      <c r="E22" s="13">
        <v>-77029371</v>
      </c>
      <c r="F22" s="24" t="s">
        <v>4</v>
      </c>
      <c r="G22" s="16"/>
      <c r="H22" s="85"/>
      <c r="I22" s="2"/>
    </row>
    <row r="23" spans="1:9" x14ac:dyDescent="0.25">
      <c r="A23" s="2"/>
      <c r="B23" s="55" t="s">
        <v>56</v>
      </c>
      <c r="C23" s="56"/>
      <c r="D23" s="57"/>
      <c r="E23" s="13">
        <v>-836255</v>
      </c>
      <c r="F23" s="24" t="s">
        <v>4</v>
      </c>
      <c r="G23" s="16"/>
      <c r="H23" s="85"/>
      <c r="I23" s="2"/>
    </row>
    <row r="24" spans="1:9" ht="30" customHeight="1" x14ac:dyDescent="0.25">
      <c r="A24" s="2"/>
      <c r="B24" s="52" t="s">
        <v>57</v>
      </c>
      <c r="C24" s="53"/>
      <c r="D24" s="54"/>
      <c r="E24" s="13">
        <v>0</v>
      </c>
      <c r="F24" s="24" t="s">
        <v>4</v>
      </c>
      <c r="G24" s="16"/>
      <c r="H24" s="85"/>
      <c r="I24" s="2"/>
    </row>
    <row r="25" spans="1:9" ht="30" customHeight="1" x14ac:dyDescent="0.25">
      <c r="A25" s="2"/>
      <c r="B25" s="52" t="s">
        <v>58</v>
      </c>
      <c r="C25" s="53"/>
      <c r="D25" s="54"/>
      <c r="E25" s="13">
        <v>0</v>
      </c>
      <c r="F25" s="24" t="s">
        <v>4</v>
      </c>
      <c r="G25" s="16"/>
      <c r="H25" s="85"/>
      <c r="I25" s="2"/>
    </row>
    <row r="26" spans="1:9" ht="30" customHeight="1" x14ac:dyDescent="0.25">
      <c r="A26" s="2"/>
      <c r="B26" s="52" t="s">
        <v>59</v>
      </c>
      <c r="C26" s="53"/>
      <c r="D26" s="54"/>
      <c r="E26" s="13">
        <v>0</v>
      </c>
      <c r="F26" s="24" t="s">
        <v>4</v>
      </c>
      <c r="G26" s="16"/>
      <c r="H26" s="85"/>
      <c r="I26" s="2"/>
    </row>
    <row r="27" spans="1:9" x14ac:dyDescent="0.25">
      <c r="A27" s="2"/>
      <c r="B27" s="62" t="s">
        <v>60</v>
      </c>
      <c r="C27" s="63"/>
      <c r="D27" s="64"/>
      <c r="E27" s="19">
        <f>SUM(E20:E26)</f>
        <v>-106573320</v>
      </c>
      <c r="F27" s="70" t="s">
        <v>4</v>
      </c>
      <c r="G27" s="17"/>
      <c r="H27" s="86"/>
      <c r="I27" s="2"/>
    </row>
    <row r="28" spans="1:9" x14ac:dyDescent="0.25">
      <c r="A28" s="2"/>
      <c r="B28" s="62" t="s">
        <v>61</v>
      </c>
      <c r="C28" s="63"/>
      <c r="D28" s="64"/>
      <c r="E28" s="19">
        <f>E15+E19+E27</f>
        <v>-9110817</v>
      </c>
      <c r="F28" s="70" t="s">
        <v>4</v>
      </c>
      <c r="G28" s="1">
        <f>IF(E28&lt;0,0,-E28)</f>
        <v>0</v>
      </c>
      <c r="H28" s="70" t="s">
        <v>4</v>
      </c>
      <c r="I28" s="2"/>
    </row>
    <row r="29" spans="1:9" x14ac:dyDescent="0.25">
      <c r="A29" s="2"/>
      <c r="B29" s="48" t="s">
        <v>62</v>
      </c>
      <c r="C29" s="49"/>
      <c r="D29" s="49"/>
      <c r="E29" s="49"/>
      <c r="F29" s="49"/>
      <c r="G29" s="49"/>
      <c r="H29" s="50"/>
      <c r="I29" s="2"/>
    </row>
    <row r="30" spans="1:9" x14ac:dyDescent="0.25">
      <c r="A30" s="2"/>
      <c r="B30" s="62" t="s">
        <v>62</v>
      </c>
      <c r="C30" s="63"/>
      <c r="D30" s="64"/>
      <c r="E30" s="19">
        <v>853776.50086140633</v>
      </c>
      <c r="F30" s="70" t="s">
        <v>4</v>
      </c>
      <c r="G30" s="19">
        <f>-$E$30</f>
        <v>-853776.50086140633</v>
      </c>
      <c r="H30" s="70" t="s">
        <v>4</v>
      </c>
      <c r="I30" s="2"/>
    </row>
    <row r="31" spans="1:9" x14ac:dyDescent="0.25">
      <c r="A31" s="2"/>
      <c r="B31" s="87" t="s">
        <v>146</v>
      </c>
      <c r="C31" s="49"/>
      <c r="D31" s="49"/>
      <c r="E31" s="49"/>
      <c r="F31" s="49"/>
      <c r="G31" s="49"/>
      <c r="H31" s="50"/>
      <c r="I31" s="2"/>
    </row>
    <row r="32" spans="1:9" ht="30" customHeight="1" x14ac:dyDescent="0.25">
      <c r="A32" s="2"/>
      <c r="B32" s="52" t="s">
        <v>147</v>
      </c>
      <c r="C32" s="53"/>
      <c r="D32" s="54"/>
      <c r="E32" s="13">
        <v>131067197.16</v>
      </c>
      <c r="F32" s="24" t="s">
        <v>4</v>
      </c>
      <c r="G32" s="21"/>
      <c r="H32" s="84"/>
      <c r="I32" s="2"/>
    </row>
    <row r="33" spans="1:9" x14ac:dyDescent="0.25">
      <c r="A33" s="2"/>
      <c r="B33" s="55" t="s">
        <v>63</v>
      </c>
      <c r="C33" s="56"/>
      <c r="D33" s="57"/>
      <c r="E33" s="13">
        <v>0</v>
      </c>
      <c r="F33" s="24" t="s">
        <v>4</v>
      </c>
      <c r="G33" s="16"/>
      <c r="H33" s="85"/>
      <c r="I33" s="2"/>
    </row>
    <row r="34" spans="1:9" ht="43.5" customHeight="1" x14ac:dyDescent="0.25">
      <c r="A34" s="2"/>
      <c r="B34" s="52" t="s">
        <v>64</v>
      </c>
      <c r="C34" s="53"/>
      <c r="D34" s="54"/>
      <c r="E34" s="13">
        <v>13735715.770000001</v>
      </c>
      <c r="F34" s="24" t="s">
        <v>4</v>
      </c>
      <c r="G34" s="17"/>
      <c r="H34" s="86"/>
      <c r="I34" s="2"/>
    </row>
    <row r="35" spans="1:9" x14ac:dyDescent="0.25">
      <c r="A35" s="2"/>
      <c r="B35" s="62" t="s">
        <v>65</v>
      </c>
      <c r="C35" s="63"/>
      <c r="D35" s="64"/>
      <c r="E35" s="19">
        <f>SUM(E32:E34)</f>
        <v>144802912.93000001</v>
      </c>
      <c r="F35" s="70" t="s">
        <v>4</v>
      </c>
      <c r="G35" s="19">
        <f>-E35</f>
        <v>-144802912.93000001</v>
      </c>
      <c r="H35" s="70" t="s">
        <v>4</v>
      </c>
      <c r="I35" s="2"/>
    </row>
    <row r="36" spans="1:9" x14ac:dyDescent="0.25">
      <c r="A36" s="2"/>
      <c r="B36" s="48" t="s">
        <v>41</v>
      </c>
      <c r="C36" s="49"/>
      <c r="D36" s="49"/>
      <c r="E36" s="49"/>
      <c r="F36" s="50"/>
      <c r="G36" s="22">
        <f>$G$9+$G$28+$G$30+$G$35</f>
        <v>2767364.5691385865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2018-08-13T12:22:35Z</dcterms:modified>
</cp:coreProperties>
</file>