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15" yWindow="525" windowWidth="117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F22" i="11" l="1"/>
  <c r="F23" i="11"/>
  <c r="F24" i="11"/>
  <c r="G10" i="9" l="1"/>
  <c r="G30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2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43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<sst xmlns="http://schemas.openxmlformats.org/spreadsheetml/2006/main" count="269" uniqueCount="132">
  <si>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</si>
  <si>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</si>
  <si>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</si>
  <si>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</si>
  <si>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</si>
  <si>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</si>
  <si>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</si>
  <si>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</si>
  <si>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</si>
  <si>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</si>
  <si>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</si>
  <si>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</si>
  <si>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</si>
  <si>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</si>
  <si>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</si>
  <si>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</si>
  <si>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</si>
  <si>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</si>
  <si>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</si>
  <si>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</si>
  <si>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</si>
  <si>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</si>
  <si>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</si>
  <si>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</si>
  <si>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</si>
  <si>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</si>
  <si>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</si>
  <si>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</si>
  <si>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</si>
  <si>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</si>
  <si>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</si>
  <si>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</si>
  <si>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</si>
  <si>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</si>
  <si>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</si>
  <si>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</si>
  <si>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</si>
  <si>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</si>
  <si>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</si>
  <si>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</si>
  <si>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</si>
  <si>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</si>
  <si>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</si>
  <si>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</si>
  <si>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</si>
  <si>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</si>
  <si>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</si>
  <si>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</si>
  <si>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</si>
  <si>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</si>
  <si>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</si>
  <si>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</si>
  <si>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</si>
  <si>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</si>
  <si>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</si>
  <si>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</si>
  <si>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</si>
  <si>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</si>
  <si>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</si>
  <si>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</si>
  <si>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</si>
  <si>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</si>
  <si>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</si>
  <si>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</si>
  <si>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</si>
  <si>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</si>
  <si>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</si>
  <si>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</si>
  <si>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</si>
  <si>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</si>
  <si>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</si>
  <si>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</si>
  <si>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</si>
  <si>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</si>
  <si>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</si>
  <si>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</si>
  <si>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</si>
  <si>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</si>
  <si>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</si>
  <si>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</si>
  <si>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</si>
  <si>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</si>
  <si>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</si>
  <si>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</si>
  <si>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</si>
  <si>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</si>
  <si>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</si>
  <si>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</si>
  <si>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</si>
  <si>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</si>
  <si>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</si>
  <si>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</si>
  <si>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</si>
  <si>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</si>
  <si>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</si>
  <si>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</si>
  <si>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</si>
  <si>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</si>
  <si>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</si>
  <si>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</si>
  <si>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</si>
  <si>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</si>
  <si>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</si>
  <si>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</si>
  <si>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</si>
  <si>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</si>
  <si>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Pumpestationer i brønde (&lt; 6,25 m2), Mek/EL</t>
  </si>
  <si>
    <t>Pumpestationer i brønde (&lt; 6,25 m2), SRO</t>
  </si>
  <si>
    <t>Administrationbygninger</t>
  </si>
  <si>
    <t>Indløb med riste, Mek/EL</t>
  </si>
  <si>
    <t>Indløb med riste, Konstruktioner</t>
  </si>
  <si>
    <t>Efterklaringstanke, SRO</t>
  </si>
  <si>
    <t>Beluftningstanke, SRO</t>
  </si>
  <si>
    <t>Beluftningstanke, Mek/EL</t>
  </si>
  <si>
    <t>Forafvanding, slam, Konstruktion</t>
  </si>
  <si>
    <t xml:space="preserve">Ledningsnet ≤ Ø 200 mm </t>
  </si>
  <si>
    <t xml:space="preserve">Ø 200 mm &lt; Ledningsnet ≤ Ø 500 mm </t>
  </si>
  <si>
    <t>Ø 500 mm &lt; Ledningsnet ≤ Ø 800 mm</t>
  </si>
  <si>
    <t>Stik</t>
  </si>
  <si>
    <t>Brønde</t>
  </si>
  <si>
    <t>Ø 800 mm &lt; Ledningsnet ≤ Ø 1000 mm</t>
  </si>
  <si>
    <t>Pumpestationer i brønde (&lt; 6,25 m2), Konstruktioner</t>
  </si>
  <si>
    <t>Jordbassin Klasse A</t>
  </si>
  <si>
    <t>Tryksatte minipumpestationer (husstandssystemer)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</si>
  <si>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</si>
  <si>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</si>
  <si>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</si>
  <si>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</si>
  <si>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Pumpestationer m. overbygning (&lt; 20 m2), SRO</t>
  </si>
  <si>
    <t>Pumpestationer m. overbygning (&lt; 20 m2), Mek/EL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</si>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</sst>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127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103</v>
      </c>
      <c r="C8" s="63"/>
      <c r="D8" s="63"/>
      <c r="E8" s="63"/>
      <c r="F8" s="63"/>
      <c r="G8" s="63"/>
      <c r="H8" s="64"/>
      <c r="I8" s="2"/>
    </row>
    <row r="9" spans="1:9" ht="30" customHeight="1" x14ac:dyDescent="0.25">
      <c r="A9" s="2"/>
      <c r="B9" s="49" t="s">
        <v>28</v>
      </c>
      <c r="C9" s="50"/>
      <c r="D9" s="51"/>
      <c r="E9" s="9">
        <f>'Fane 3. Grundlag'!G12</f>
        <v>33528788.33811805</v>
      </c>
      <c r="F9" s="10" t="s">
        <v>4</v>
      </c>
      <c r="G9" s="11"/>
      <c r="H9" s="12"/>
      <c r="I9" s="2"/>
    </row>
    <row r="10" spans="1:9" x14ac:dyDescent="0.25">
      <c r="A10" s="2"/>
      <c r="B10" s="58" t="s">
        <v>91</v>
      </c>
      <c r="C10" s="53"/>
      <c r="D10" s="54"/>
      <c r="E10" s="13">
        <f>'Fane 3. Grundlag'!G11</f>
        <v>873833.01569773548</v>
      </c>
      <c r="F10" s="10" t="s">
        <v>4</v>
      </c>
      <c r="G10" s="14"/>
      <c r="H10" s="15"/>
      <c r="I10" s="2"/>
    </row>
    <row r="11" spans="1:9" x14ac:dyDescent="0.25">
      <c r="A11" s="2"/>
      <c r="B11" s="52" t="s">
        <v>22</v>
      </c>
      <c r="C11" s="53"/>
      <c r="D11" s="54"/>
      <c r="E11" s="13">
        <f>'Fane 4. Individuelt eff.krav'!G13</f>
        <v>45735.902306041593</v>
      </c>
      <c r="F11" s="10" t="s">
        <v>4</v>
      </c>
      <c r="G11" s="16"/>
      <c r="H11" s="15"/>
      <c r="I11" s="2"/>
    </row>
    <row r="12" spans="1:9" x14ac:dyDescent="0.25">
      <c r="A12" s="2"/>
      <c r="B12" s="52" t="s">
        <v>23</v>
      </c>
      <c r="C12" s="53"/>
      <c r="D12" s="54"/>
      <c r="E12" s="13">
        <f>'Fane 5. Generelt eff.krav'!G15</f>
        <v>424424.48298409395</v>
      </c>
      <c r="F12" s="10" t="s">
        <v>4</v>
      </c>
      <c r="G12" s="17"/>
      <c r="H12" s="18"/>
      <c r="I12" s="2"/>
    </row>
    <row r="13" spans="1:9" x14ac:dyDescent="0.25">
      <c r="A13" s="2"/>
      <c r="B13" s="59" t="s">
        <v>37</v>
      </c>
      <c r="C13" s="60"/>
      <c r="D13" s="61"/>
      <c r="E13" s="19">
        <f>$E$9-$E$11-$E$12</f>
        <v>33058627.952827916</v>
      </c>
      <c r="F13" s="20" t="s">
        <v>4</v>
      </c>
      <c r="G13" s="19">
        <f>E13</f>
        <v>33058627.952827916</v>
      </c>
      <c r="H13" s="20" t="s">
        <v>4</v>
      </c>
      <c r="I13" s="2"/>
    </row>
    <row r="14" spans="1:9" x14ac:dyDescent="0.25">
      <c r="A14" s="2"/>
      <c r="B14" s="62" t="s">
        <v>29</v>
      </c>
      <c r="C14" s="63"/>
      <c r="D14" s="63"/>
      <c r="E14" s="63"/>
      <c r="F14" s="63"/>
      <c r="G14" s="63"/>
      <c r="H14" s="64"/>
      <c r="I14" s="2"/>
    </row>
    <row r="15" spans="1:9" x14ac:dyDescent="0.25">
      <c r="A15" s="2"/>
      <c r="B15" s="55" t="s">
        <v>102</v>
      </c>
      <c r="C15" s="56"/>
      <c r="D15" s="57"/>
      <c r="E15" s="19">
        <f>'Fane 6. Hist. over el. underdæk'!G13</f>
        <v>-1357830</v>
      </c>
      <c r="F15" s="20" t="s">
        <v>4</v>
      </c>
      <c r="G15" s="19">
        <f>E15</f>
        <v>-1357830</v>
      </c>
      <c r="H15" s="20" t="s">
        <v>4</v>
      </c>
      <c r="I15" s="2"/>
    </row>
    <row r="16" spans="1:9" x14ac:dyDescent="0.25">
      <c r="A16" s="2"/>
      <c r="B16" s="62" t="s">
        <v>25</v>
      </c>
      <c r="C16" s="63"/>
      <c r="D16" s="63"/>
      <c r="E16" s="63"/>
      <c r="F16" s="63"/>
      <c r="G16" s="63"/>
      <c r="H16" s="64"/>
      <c r="I16" s="2"/>
    </row>
    <row r="17" spans="1:9" x14ac:dyDescent="0.25">
      <c r="A17" s="2"/>
      <c r="B17" s="49" t="s">
        <v>32</v>
      </c>
      <c r="C17" s="50"/>
      <c r="D17" s="51"/>
      <c r="E17" s="13">
        <f>'Fane 8. Korrektion af PL2015'!G11</f>
        <v>153925.93999999994</v>
      </c>
      <c r="F17" s="10" t="s">
        <v>4</v>
      </c>
      <c r="G17" s="21"/>
      <c r="H17" s="12"/>
      <c r="I17" s="2"/>
    </row>
    <row r="18" spans="1:9" x14ac:dyDescent="0.25">
      <c r="A18" s="2"/>
      <c r="B18" s="49" t="s">
        <v>33</v>
      </c>
      <c r="C18" s="50"/>
      <c r="D18" s="51"/>
      <c r="E18" s="13">
        <f>'Fane 8. Korrektion af PL2015'!G17</f>
        <v>828180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9" t="s">
        <v>92</v>
      </c>
      <c r="C19" s="50"/>
      <c r="D19" s="51"/>
      <c r="E19" s="13">
        <f>'Fane 8. Korrektion af PL2015'!G23</f>
        <v>-265793.8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9" t="s">
        <v>34</v>
      </c>
      <c r="C20" s="50"/>
      <c r="D20" s="51"/>
      <c r="E20" s="13">
        <f>'Fane 8. Korrektion af PL2015'!G30</f>
        <v>1926197.5298666665</v>
      </c>
      <c r="F20" s="10" t="s">
        <v>4</v>
      </c>
      <c r="G20" s="17"/>
      <c r="H20" s="18"/>
      <c r="I20" s="2"/>
    </row>
    <row r="21" spans="1:9" x14ac:dyDescent="0.25">
      <c r="A21" s="2"/>
      <c r="B21" s="55" t="s">
        <v>35</v>
      </c>
      <c r="C21" s="56"/>
      <c r="D21" s="57"/>
      <c r="E21" s="19">
        <f>SUM(E17:E20)</f>
        <v>2642509.6698666662</v>
      </c>
      <c r="F21" s="20" t="s">
        <v>4</v>
      </c>
      <c r="G21" s="19">
        <f>E21</f>
        <v>2642509.6698666662</v>
      </c>
      <c r="H21" s="20" t="s">
        <v>4</v>
      </c>
      <c r="I21" s="2"/>
    </row>
    <row r="22" spans="1:9" x14ac:dyDescent="0.25">
      <c r="A22" s="2"/>
      <c r="B22" s="62" t="s">
        <v>30</v>
      </c>
      <c r="C22" s="63"/>
      <c r="D22" s="63"/>
      <c r="E22" s="63"/>
      <c r="F22" s="63"/>
      <c r="G22" s="63"/>
      <c r="H22" s="64"/>
      <c r="I22" s="2"/>
    </row>
    <row r="23" spans="1:9" x14ac:dyDescent="0.25">
      <c r="A23" s="2"/>
      <c r="B23" s="55" t="s">
        <v>31</v>
      </c>
      <c r="C23" s="56"/>
      <c r="D23" s="57"/>
      <c r="E23" s="19">
        <f>'Fane 9. Kontrol af PL2015'!G36</f>
        <v>-166345.03999999911</v>
      </c>
      <c r="F23" s="20" t="s">
        <v>4</v>
      </c>
      <c r="G23" s="19">
        <f>E23</f>
        <v>-166345.03999999911</v>
      </c>
      <c r="H23" s="20" t="s">
        <v>4</v>
      </c>
      <c r="I23" s="2"/>
    </row>
    <row r="24" spans="1:9" x14ac:dyDescent="0.25">
      <c r="A24" s="2"/>
      <c r="B24" s="62" t="s">
        <v>36</v>
      </c>
      <c r="C24" s="63"/>
      <c r="D24" s="63"/>
      <c r="E24" s="63"/>
      <c r="F24" s="64"/>
      <c r="G24" s="22">
        <f>G13+G15+G21+G23</f>
        <v>34176962.582694583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9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38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93</v>
      </c>
      <c r="C9" s="53"/>
      <c r="D9" s="53"/>
      <c r="E9" s="53"/>
      <c r="F9" s="54"/>
      <c r="G9" s="13">
        <v>11675632.06881368</v>
      </c>
      <c r="H9" s="24" t="s">
        <v>4</v>
      </c>
      <c r="I9" s="2"/>
    </row>
    <row r="10" spans="1:9" x14ac:dyDescent="0.25">
      <c r="A10" s="2"/>
      <c r="B10" s="52" t="s">
        <v>94</v>
      </c>
      <c r="C10" s="53"/>
      <c r="D10" s="53"/>
      <c r="E10" s="53"/>
      <c r="F10" s="54"/>
      <c r="G10" s="13">
        <v>20979323.253606636</v>
      </c>
      <c r="H10" s="24" t="s">
        <v>4</v>
      </c>
      <c r="I10" s="2"/>
    </row>
    <row r="11" spans="1:9" x14ac:dyDescent="0.25">
      <c r="A11" s="2"/>
      <c r="B11" s="52" t="s">
        <v>95</v>
      </c>
      <c r="C11" s="53"/>
      <c r="D11" s="53"/>
      <c r="E11" s="53"/>
      <c r="F11" s="54"/>
      <c r="G11" s="13">
        <v>873833.01569773548</v>
      </c>
      <c r="H11" s="24" t="s">
        <v>4</v>
      </c>
      <c r="I11" s="2"/>
    </row>
    <row r="12" spans="1:9" x14ac:dyDescent="0.25">
      <c r="A12" s="2"/>
      <c r="B12" s="62" t="s">
        <v>38</v>
      </c>
      <c r="C12" s="63"/>
      <c r="D12" s="63"/>
      <c r="E12" s="63"/>
      <c r="F12" s="64"/>
      <c r="G12" s="22">
        <f>SUM(G9:G11)</f>
        <v>33528788.33811805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24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22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97</v>
      </c>
      <c r="C9" s="53"/>
      <c r="D9" s="53"/>
      <c r="E9" s="53"/>
      <c r="F9" s="54"/>
      <c r="G9" s="13">
        <f>'Fane 3. Grundlag'!G12-'Fane 3. Grundlag'!G11</f>
        <v>32654955.322420314</v>
      </c>
      <c r="H9" s="24" t="s">
        <v>4</v>
      </c>
      <c r="I9" s="2"/>
    </row>
    <row r="10" spans="1:9" x14ac:dyDescent="0.25">
      <c r="A10" s="2"/>
      <c r="B10" s="52" t="s">
        <v>130</v>
      </c>
      <c r="C10" s="53"/>
      <c r="D10" s="53"/>
      <c r="E10" s="53"/>
      <c r="F10" s="54"/>
      <c r="G10" s="13">
        <v>639820.02838878799</v>
      </c>
      <c r="H10" s="24" t="s">
        <v>4</v>
      </c>
      <c r="I10" s="2"/>
    </row>
    <row r="11" spans="1:9" x14ac:dyDescent="0.25">
      <c r="A11" s="2"/>
      <c r="B11" s="52" t="s">
        <v>131</v>
      </c>
      <c r="C11" s="53"/>
      <c r="D11" s="53"/>
      <c r="E11" s="53"/>
      <c r="F11" s="54"/>
      <c r="G11" s="13">
        <f>$G$9-$G$10</f>
        <v>32015135.294031527</v>
      </c>
      <c r="H11" s="24" t="s">
        <v>4</v>
      </c>
      <c r="I11" s="2"/>
    </row>
    <row r="12" spans="1:9" x14ac:dyDescent="0.25">
      <c r="A12" s="2"/>
      <c r="B12" s="52" t="s">
        <v>65</v>
      </c>
      <c r="C12" s="53"/>
      <c r="D12" s="53"/>
      <c r="E12" s="53"/>
      <c r="F12" s="54"/>
      <c r="G12" s="65">
        <v>0.14285712643721979</v>
      </c>
      <c r="H12" s="24" t="s">
        <v>66</v>
      </c>
      <c r="I12" s="2"/>
    </row>
    <row r="13" spans="1:9" x14ac:dyDescent="0.25">
      <c r="A13" s="2"/>
      <c r="B13" s="62" t="s">
        <v>22</v>
      </c>
      <c r="C13" s="63"/>
      <c r="D13" s="63"/>
      <c r="E13" s="63"/>
      <c r="F13" s="64"/>
      <c r="G13" s="22">
        <f>$G$11*$G$12/100</f>
        <v>45735.902306041593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8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99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11675632.06881368</v>
      </c>
      <c r="H9" s="24" t="s">
        <v>4</v>
      </c>
      <c r="I9" s="2"/>
    </row>
    <row r="10" spans="1:9" x14ac:dyDescent="0.25">
      <c r="A10" s="2"/>
      <c r="B10" s="52" t="s">
        <v>23</v>
      </c>
      <c r="C10" s="53"/>
      <c r="D10" s="53"/>
      <c r="E10" s="53"/>
      <c r="F10" s="54"/>
      <c r="G10" s="69">
        <f>2</f>
        <v>2</v>
      </c>
      <c r="H10" s="24" t="s">
        <v>66</v>
      </c>
      <c r="I10" s="2"/>
    </row>
    <row r="11" spans="1:9" x14ac:dyDescent="0.25">
      <c r="A11" s="2"/>
      <c r="B11" s="59" t="s">
        <v>67</v>
      </c>
      <c r="C11" s="60"/>
      <c r="D11" s="60"/>
      <c r="E11" s="60"/>
      <c r="F11" s="61"/>
      <c r="G11" s="19">
        <f>$G$9*$G$10/100</f>
        <v>233512.64137627359</v>
      </c>
      <c r="H11" s="70" t="s">
        <v>4</v>
      </c>
      <c r="I11" s="2"/>
    </row>
    <row r="12" spans="1:9" x14ac:dyDescent="0.25">
      <c r="A12" s="2"/>
      <c r="B12" s="52" t="s">
        <v>94</v>
      </c>
      <c r="C12" s="53"/>
      <c r="D12" s="53"/>
      <c r="E12" s="53"/>
      <c r="F12" s="54"/>
      <c r="G12" s="13">
        <f>'Fane 3. Grundlag'!G10</f>
        <v>20979323.253606636</v>
      </c>
      <c r="H12" s="24" t="s">
        <v>4</v>
      </c>
      <c r="I12" s="2"/>
    </row>
    <row r="13" spans="1:9" x14ac:dyDescent="0.25">
      <c r="A13" s="2"/>
      <c r="B13" s="52" t="s">
        <v>23</v>
      </c>
      <c r="C13" s="53"/>
      <c r="D13" s="53"/>
      <c r="E13" s="53"/>
      <c r="F13" s="54"/>
      <c r="G13" s="65">
        <f>0.91</f>
        <v>0.91</v>
      </c>
      <c r="H13" s="24" t="s">
        <v>66</v>
      </c>
      <c r="I13" s="2"/>
    </row>
    <row r="14" spans="1:9" x14ac:dyDescent="0.25">
      <c r="A14" s="2"/>
      <c r="B14" s="59" t="s">
        <v>68</v>
      </c>
      <c r="C14" s="60"/>
      <c r="D14" s="60"/>
      <c r="E14" s="60"/>
      <c r="F14" s="61"/>
      <c r="G14" s="19">
        <f>$G$12*$G$13/100</f>
        <v>190911.84160782039</v>
      </c>
      <c r="H14" s="70" t="s">
        <v>4</v>
      </c>
      <c r="I14" s="2"/>
    </row>
    <row r="15" spans="1:9" x14ac:dyDescent="0.25">
      <c r="A15" s="2"/>
      <c r="B15" s="62" t="s">
        <v>98</v>
      </c>
      <c r="C15" s="63"/>
      <c r="D15" s="63"/>
      <c r="E15" s="63"/>
      <c r="F15" s="64"/>
      <c r="G15" s="22">
        <f>G11+G14</f>
        <v>424424.48298409395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100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101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70</v>
      </c>
      <c r="C9" s="53"/>
      <c r="D9" s="53"/>
      <c r="E9" s="53"/>
      <c r="F9" s="54"/>
      <c r="G9" s="13">
        <v>-13449368</v>
      </c>
      <c r="H9" s="24" t="s">
        <v>4</v>
      </c>
      <c r="I9" s="2"/>
    </row>
    <row r="10" spans="1:9" x14ac:dyDescent="0.25">
      <c r="A10" s="2"/>
      <c r="B10" s="52" t="s">
        <v>71</v>
      </c>
      <c r="C10" s="53"/>
      <c r="D10" s="53"/>
      <c r="E10" s="53"/>
      <c r="F10" s="54"/>
      <c r="G10" s="13">
        <v>-8018048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-5431320</v>
      </c>
      <c r="H11" s="75" t="s">
        <v>4</v>
      </c>
      <c r="I11" s="2"/>
    </row>
    <row r="12" spans="1:9" x14ac:dyDescent="0.25">
      <c r="A12" s="2"/>
      <c r="B12" s="52" t="s">
        <v>72</v>
      </c>
      <c r="C12" s="53"/>
      <c r="D12" s="53"/>
      <c r="E12" s="53"/>
      <c r="F12" s="54"/>
      <c r="G12" s="13">
        <v>4</v>
      </c>
      <c r="H12" s="24" t="s">
        <v>4</v>
      </c>
      <c r="I12" s="2"/>
    </row>
    <row r="13" spans="1:9" x14ac:dyDescent="0.25">
      <c r="A13" s="2"/>
      <c r="B13" s="62" t="s">
        <v>69</v>
      </c>
      <c r="C13" s="63"/>
      <c r="D13" s="63"/>
      <c r="E13" s="63"/>
      <c r="F13" s="64"/>
      <c r="G13" s="22">
        <f>G11/G12</f>
        <v>-1357830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48" t="s">
        <v>27</v>
      </c>
      <c r="C3" s="48"/>
      <c r="D3" s="48"/>
      <c r="E3" s="48"/>
      <c r="F3" s="48"/>
      <c r="G3" s="48"/>
      <c r="H3" s="2"/>
    </row>
    <row r="4" spans="1:8" ht="15" customHeight="1" x14ac:dyDescent="0.25">
      <c r="A4" s="2"/>
      <c r="B4" s="48"/>
      <c r="C4" s="48"/>
      <c r="D4" s="48"/>
      <c r="E4" s="48"/>
      <c r="F4" s="48"/>
      <c r="G4" s="4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2" t="s">
        <v>5</v>
      </c>
      <c r="C8" s="63"/>
      <c r="D8" s="63"/>
      <c r="E8" s="63"/>
      <c r="F8" s="63"/>
      <c r="G8" s="64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5</v>
      </c>
      <c r="E10" s="13">
        <v>440331.2</v>
      </c>
      <c r="F10" s="13">
        <f>E10/D10</f>
        <v>88066.240000000005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162508.92000000001</v>
      </c>
      <c r="F11" s="13">
        <f t="shared" ref="F11:F42" si="0">E11/D11</f>
        <v>8125.4460000000008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10</v>
      </c>
      <c r="E12" s="13">
        <v>2749.4</v>
      </c>
      <c r="F12" s="13">
        <f t="shared" si="0"/>
        <v>274.94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75</v>
      </c>
      <c r="E13" s="13">
        <v>223617.59</v>
      </c>
      <c r="F13" s="13">
        <f t="shared" si="0"/>
        <v>2981.5678666666668</v>
      </c>
      <c r="G13" s="24" t="s">
        <v>4</v>
      </c>
      <c r="H13" s="2"/>
    </row>
    <row r="14" spans="1:8" x14ac:dyDescent="0.25">
      <c r="A14" s="2"/>
      <c r="B14" s="78" t="s">
        <v>107</v>
      </c>
      <c r="C14" s="79">
        <v>2015</v>
      </c>
      <c r="D14" s="79">
        <v>10</v>
      </c>
      <c r="E14" s="13">
        <v>3000</v>
      </c>
      <c r="F14" s="13">
        <f t="shared" si="0"/>
        <v>300</v>
      </c>
      <c r="G14" s="24" t="s">
        <v>4</v>
      </c>
      <c r="H14" s="2"/>
    </row>
    <row r="15" spans="1:8" x14ac:dyDescent="0.25">
      <c r="A15" s="2"/>
      <c r="B15" s="78" t="s">
        <v>106</v>
      </c>
      <c r="C15" s="79">
        <v>2015</v>
      </c>
      <c r="D15" s="79">
        <v>20</v>
      </c>
      <c r="E15" s="13">
        <v>561535.23</v>
      </c>
      <c r="F15" s="13">
        <f t="shared" si="0"/>
        <v>28076.761500000001</v>
      </c>
      <c r="G15" s="24" t="s">
        <v>4</v>
      </c>
      <c r="H15" s="2"/>
    </row>
    <row r="16" spans="1:8" x14ac:dyDescent="0.25">
      <c r="A16" s="2"/>
      <c r="B16" s="78" t="s">
        <v>106</v>
      </c>
      <c r="C16" s="79">
        <v>2015</v>
      </c>
      <c r="D16" s="79">
        <v>20</v>
      </c>
      <c r="E16" s="13">
        <v>120150.85</v>
      </c>
      <c r="F16" s="13">
        <f t="shared" si="0"/>
        <v>6007.5425000000005</v>
      </c>
      <c r="G16" s="24" t="s">
        <v>4</v>
      </c>
      <c r="H16" s="2"/>
    </row>
    <row r="17" spans="1:8" x14ac:dyDescent="0.25">
      <c r="A17" s="2"/>
      <c r="B17" s="78" t="s">
        <v>107</v>
      </c>
      <c r="C17" s="79">
        <v>2015</v>
      </c>
      <c r="D17" s="79">
        <v>10</v>
      </c>
      <c r="E17" s="13">
        <v>37290.85</v>
      </c>
      <c r="F17" s="13">
        <f t="shared" si="0"/>
        <v>3729.085</v>
      </c>
      <c r="G17" s="24" t="s">
        <v>4</v>
      </c>
      <c r="H17" s="2"/>
    </row>
    <row r="18" spans="1:8" x14ac:dyDescent="0.25">
      <c r="A18" s="2"/>
      <c r="B18" s="78" t="s">
        <v>106</v>
      </c>
      <c r="C18" s="79">
        <v>2015</v>
      </c>
      <c r="D18" s="79">
        <v>20</v>
      </c>
      <c r="E18" s="13">
        <v>157583.93</v>
      </c>
      <c r="F18" s="13">
        <f t="shared" si="0"/>
        <v>7879.1965</v>
      </c>
      <c r="G18" s="24" t="s">
        <v>4</v>
      </c>
      <c r="H18" s="2"/>
    </row>
    <row r="19" spans="1:8" x14ac:dyDescent="0.25">
      <c r="A19" s="2"/>
      <c r="B19" s="78" t="s">
        <v>108</v>
      </c>
      <c r="C19" s="79">
        <v>2015</v>
      </c>
      <c r="D19" s="79">
        <v>75</v>
      </c>
      <c r="E19" s="13">
        <v>230464.93</v>
      </c>
      <c r="F19" s="13">
        <f t="shared" si="0"/>
        <v>3072.8657333333331</v>
      </c>
      <c r="G19" s="24" t="s">
        <v>4</v>
      </c>
      <c r="H19" s="2"/>
    </row>
    <row r="20" spans="1:8" x14ac:dyDescent="0.25">
      <c r="A20" s="2"/>
      <c r="B20" s="78" t="s">
        <v>106</v>
      </c>
      <c r="C20" s="79">
        <v>2015</v>
      </c>
      <c r="D20" s="79">
        <v>20</v>
      </c>
      <c r="E20" s="13">
        <v>26053.24</v>
      </c>
      <c r="F20" s="13">
        <f t="shared" si="0"/>
        <v>1302.662</v>
      </c>
      <c r="G20" s="24" t="s">
        <v>4</v>
      </c>
      <c r="H20" s="2"/>
    </row>
    <row r="21" spans="1:8" x14ac:dyDescent="0.25">
      <c r="A21" s="2"/>
      <c r="B21" s="78" t="s">
        <v>106</v>
      </c>
      <c r="C21" s="79">
        <v>2015</v>
      </c>
      <c r="D21" s="79">
        <v>20</v>
      </c>
      <c r="E21" s="13">
        <v>299618.13</v>
      </c>
      <c r="F21" s="13">
        <f t="shared" si="0"/>
        <v>14980.906500000001</v>
      </c>
      <c r="G21" s="24" t="s">
        <v>4</v>
      </c>
      <c r="H21" s="2"/>
    </row>
    <row r="22" spans="1:8" x14ac:dyDescent="0.25">
      <c r="A22" s="2"/>
      <c r="B22" s="78" t="s">
        <v>128</v>
      </c>
      <c r="C22" s="79">
        <v>2015</v>
      </c>
      <c r="D22" s="79">
        <v>10</v>
      </c>
      <c r="E22" s="13">
        <v>159959.70000000001</v>
      </c>
      <c r="F22" s="13">
        <f t="shared" si="0"/>
        <v>15995.970000000001</v>
      </c>
      <c r="G22" s="24" t="s">
        <v>4</v>
      </c>
      <c r="H22" s="2"/>
    </row>
    <row r="23" spans="1:8" x14ac:dyDescent="0.25">
      <c r="A23" s="2"/>
      <c r="B23" s="78" t="s">
        <v>129</v>
      </c>
      <c r="C23" s="79">
        <v>2015</v>
      </c>
      <c r="D23" s="79">
        <v>20</v>
      </c>
      <c r="E23" s="13">
        <v>962642.16</v>
      </c>
      <c r="F23" s="13">
        <f t="shared" si="0"/>
        <v>48132.108</v>
      </c>
      <c r="G23" s="24" t="s">
        <v>4</v>
      </c>
      <c r="H23" s="2"/>
    </row>
    <row r="24" spans="1:8" x14ac:dyDescent="0.25">
      <c r="A24" s="2"/>
      <c r="B24" s="78" t="s">
        <v>129</v>
      </c>
      <c r="C24" s="79">
        <v>2015</v>
      </c>
      <c r="D24" s="79">
        <v>20</v>
      </c>
      <c r="E24" s="13">
        <v>359298.75</v>
      </c>
      <c r="F24" s="13">
        <f t="shared" si="0"/>
        <v>17964.9375</v>
      </c>
      <c r="G24" s="24" t="s">
        <v>4</v>
      </c>
      <c r="H24" s="2"/>
    </row>
    <row r="25" spans="1:8" x14ac:dyDescent="0.25">
      <c r="A25" s="2"/>
      <c r="B25" s="78" t="s">
        <v>109</v>
      </c>
      <c r="C25" s="79">
        <v>2015</v>
      </c>
      <c r="D25" s="79">
        <v>20</v>
      </c>
      <c r="E25" s="13">
        <v>92654.93</v>
      </c>
      <c r="F25" s="13">
        <f t="shared" si="0"/>
        <v>4632.7464999999993</v>
      </c>
      <c r="G25" s="24" t="s">
        <v>4</v>
      </c>
      <c r="H25" s="2"/>
    </row>
    <row r="26" spans="1:8" x14ac:dyDescent="0.25">
      <c r="A26" s="2"/>
      <c r="B26" s="78" t="s">
        <v>110</v>
      </c>
      <c r="C26" s="79">
        <v>2015</v>
      </c>
      <c r="D26" s="79">
        <v>60</v>
      </c>
      <c r="E26" s="13">
        <v>26417</v>
      </c>
      <c r="F26" s="13">
        <f t="shared" si="0"/>
        <v>440.28333333333336</v>
      </c>
      <c r="G26" s="24" t="s">
        <v>4</v>
      </c>
      <c r="H26" s="2"/>
    </row>
    <row r="27" spans="1:8" x14ac:dyDescent="0.25">
      <c r="A27" s="2"/>
      <c r="B27" s="78" t="s">
        <v>111</v>
      </c>
      <c r="C27" s="79">
        <v>2015</v>
      </c>
      <c r="D27" s="79">
        <v>10</v>
      </c>
      <c r="E27" s="13">
        <v>172736.09</v>
      </c>
      <c r="F27" s="13">
        <f t="shared" si="0"/>
        <v>17273.609</v>
      </c>
      <c r="G27" s="24" t="s">
        <v>4</v>
      </c>
      <c r="H27" s="2"/>
    </row>
    <row r="28" spans="1:8" x14ac:dyDescent="0.25">
      <c r="A28" s="2"/>
      <c r="B28" s="78" t="s">
        <v>105</v>
      </c>
      <c r="C28" s="79">
        <v>2015</v>
      </c>
      <c r="D28" s="79">
        <v>5</v>
      </c>
      <c r="E28" s="13">
        <v>26820</v>
      </c>
      <c r="F28" s="13">
        <f t="shared" si="0"/>
        <v>5364</v>
      </c>
      <c r="G28" s="24" t="s">
        <v>4</v>
      </c>
      <c r="H28" s="2"/>
    </row>
    <row r="29" spans="1:8" x14ac:dyDescent="0.25">
      <c r="A29" s="2"/>
      <c r="B29" s="78" t="s">
        <v>112</v>
      </c>
      <c r="C29" s="79">
        <v>2015</v>
      </c>
      <c r="D29" s="79">
        <v>10</v>
      </c>
      <c r="E29" s="13">
        <v>753316.16</v>
      </c>
      <c r="F29" s="13">
        <f t="shared" si="0"/>
        <v>75331.616000000009</v>
      </c>
      <c r="G29" s="24" t="s">
        <v>4</v>
      </c>
      <c r="H29" s="2"/>
    </row>
    <row r="30" spans="1:8" x14ac:dyDescent="0.25">
      <c r="A30" s="2"/>
      <c r="B30" s="78" t="s">
        <v>113</v>
      </c>
      <c r="C30" s="79">
        <v>2015</v>
      </c>
      <c r="D30" s="79">
        <v>20</v>
      </c>
      <c r="E30" s="13">
        <v>372000</v>
      </c>
      <c r="F30" s="13">
        <f t="shared" si="0"/>
        <v>18600</v>
      </c>
      <c r="G30" s="24" t="s">
        <v>4</v>
      </c>
      <c r="H30" s="2"/>
    </row>
    <row r="31" spans="1:8" x14ac:dyDescent="0.25">
      <c r="A31" s="2"/>
      <c r="B31" s="78" t="s">
        <v>105</v>
      </c>
      <c r="C31" s="79">
        <v>2015</v>
      </c>
      <c r="D31" s="79">
        <v>5</v>
      </c>
      <c r="E31" s="13">
        <v>159903</v>
      </c>
      <c r="F31" s="13">
        <f t="shared" si="0"/>
        <v>31980.6</v>
      </c>
      <c r="G31" s="24" t="s">
        <v>4</v>
      </c>
      <c r="H31" s="2"/>
    </row>
    <row r="32" spans="1:8" x14ac:dyDescent="0.25">
      <c r="A32" s="2"/>
      <c r="B32" s="78" t="s">
        <v>105</v>
      </c>
      <c r="C32" s="79">
        <v>2015</v>
      </c>
      <c r="D32" s="79">
        <v>5</v>
      </c>
      <c r="E32" s="13">
        <v>85977</v>
      </c>
      <c r="F32" s="13">
        <f t="shared" si="0"/>
        <v>17195.400000000001</v>
      </c>
      <c r="G32" s="24" t="s">
        <v>4</v>
      </c>
      <c r="H32" s="2"/>
    </row>
    <row r="33" spans="1:8" x14ac:dyDescent="0.25">
      <c r="A33" s="2"/>
      <c r="B33" s="78" t="s">
        <v>114</v>
      </c>
      <c r="C33" s="79">
        <v>2015</v>
      </c>
      <c r="D33" s="79">
        <v>60</v>
      </c>
      <c r="E33" s="13">
        <v>56532.86</v>
      </c>
      <c r="F33" s="13">
        <f t="shared" si="0"/>
        <v>942.21433333333334</v>
      </c>
      <c r="G33" s="24" t="s">
        <v>4</v>
      </c>
      <c r="H33" s="2"/>
    </row>
    <row r="34" spans="1:8" x14ac:dyDescent="0.25">
      <c r="A34" s="2"/>
      <c r="B34" s="78" t="s">
        <v>115</v>
      </c>
      <c r="C34" s="79">
        <v>2015</v>
      </c>
      <c r="D34" s="79">
        <v>75</v>
      </c>
      <c r="E34" s="13">
        <v>14815609</v>
      </c>
      <c r="F34" s="13">
        <f t="shared" si="0"/>
        <v>197541.45333333334</v>
      </c>
      <c r="G34" s="24" t="s">
        <v>4</v>
      </c>
      <c r="H34" s="2"/>
    </row>
    <row r="35" spans="1:8" x14ac:dyDescent="0.25">
      <c r="A35" s="2"/>
      <c r="B35" s="78" t="s">
        <v>116</v>
      </c>
      <c r="C35" s="79">
        <v>2015</v>
      </c>
      <c r="D35" s="79">
        <v>75</v>
      </c>
      <c r="E35" s="13">
        <v>9955371</v>
      </c>
      <c r="F35" s="13">
        <f t="shared" si="0"/>
        <v>132738.28</v>
      </c>
      <c r="G35" s="24" t="s">
        <v>4</v>
      </c>
      <c r="H35" s="2"/>
    </row>
    <row r="36" spans="1:8" x14ac:dyDescent="0.25">
      <c r="A36" s="2"/>
      <c r="B36" s="78" t="s">
        <v>117</v>
      </c>
      <c r="C36" s="79">
        <v>2015</v>
      </c>
      <c r="D36" s="79">
        <v>75</v>
      </c>
      <c r="E36" s="13">
        <v>4137019</v>
      </c>
      <c r="F36" s="13">
        <f t="shared" si="0"/>
        <v>55160.253333333334</v>
      </c>
      <c r="G36" s="24" t="s">
        <v>4</v>
      </c>
      <c r="H36" s="2"/>
    </row>
    <row r="37" spans="1:8" x14ac:dyDescent="0.25">
      <c r="A37" s="2"/>
      <c r="B37" s="78" t="s">
        <v>118</v>
      </c>
      <c r="C37" s="79">
        <v>2015</v>
      </c>
      <c r="D37" s="79">
        <v>75</v>
      </c>
      <c r="E37" s="13">
        <v>2702043</v>
      </c>
      <c r="F37" s="13">
        <f t="shared" si="0"/>
        <v>36027.24</v>
      </c>
      <c r="G37" s="24" t="s">
        <v>4</v>
      </c>
      <c r="H37" s="2"/>
    </row>
    <row r="38" spans="1:8" x14ac:dyDescent="0.25">
      <c r="A38" s="2"/>
      <c r="B38" s="78" t="s">
        <v>119</v>
      </c>
      <c r="C38" s="79">
        <v>2015</v>
      </c>
      <c r="D38" s="79">
        <v>75</v>
      </c>
      <c r="E38" s="13">
        <v>4822055</v>
      </c>
      <c r="F38" s="13">
        <f t="shared" si="0"/>
        <v>64294.066666666666</v>
      </c>
      <c r="G38" s="24" t="s">
        <v>4</v>
      </c>
      <c r="H38" s="2"/>
    </row>
    <row r="39" spans="1:8" x14ac:dyDescent="0.25">
      <c r="A39" s="2"/>
      <c r="B39" s="78" t="s">
        <v>120</v>
      </c>
      <c r="C39" s="79">
        <v>2015</v>
      </c>
      <c r="D39" s="79">
        <v>75</v>
      </c>
      <c r="E39" s="13">
        <v>4300864</v>
      </c>
      <c r="F39" s="13">
        <f t="shared" si="0"/>
        <v>57344.853333333333</v>
      </c>
      <c r="G39" s="24" t="s">
        <v>4</v>
      </c>
      <c r="H39" s="2"/>
    </row>
    <row r="40" spans="1:8" x14ac:dyDescent="0.25">
      <c r="A40" s="2"/>
      <c r="B40" s="78" t="s">
        <v>121</v>
      </c>
      <c r="C40" s="79">
        <v>2015</v>
      </c>
      <c r="D40" s="79">
        <v>50</v>
      </c>
      <c r="E40" s="13">
        <v>4427671</v>
      </c>
      <c r="F40" s="13">
        <f t="shared" si="0"/>
        <v>88553.42</v>
      </c>
      <c r="G40" s="24" t="s">
        <v>4</v>
      </c>
      <c r="H40" s="2"/>
    </row>
    <row r="41" spans="1:8" x14ac:dyDescent="0.25">
      <c r="A41" s="2"/>
      <c r="B41" s="78" t="s">
        <v>122</v>
      </c>
      <c r="C41" s="79">
        <v>2015</v>
      </c>
      <c r="D41" s="79">
        <v>50</v>
      </c>
      <c r="E41" s="13">
        <v>2102655</v>
      </c>
      <c r="F41" s="13">
        <f t="shared" si="0"/>
        <v>42053.1</v>
      </c>
      <c r="G41" s="24" t="s">
        <v>4</v>
      </c>
      <c r="H41" s="2"/>
    </row>
    <row r="42" spans="1:8" x14ac:dyDescent="0.25">
      <c r="A42" s="2"/>
      <c r="B42" s="78" t="s">
        <v>123</v>
      </c>
      <c r="C42" s="79">
        <v>2015</v>
      </c>
      <c r="D42" s="79">
        <v>30</v>
      </c>
      <c r="E42" s="13">
        <v>122052</v>
      </c>
      <c r="F42" s="13">
        <f t="shared" si="0"/>
        <v>4068.4</v>
      </c>
      <c r="G42" s="24" t="s">
        <v>4</v>
      </c>
      <c r="H42" s="2"/>
    </row>
    <row r="43" spans="1:8" x14ac:dyDescent="0.25">
      <c r="A43" s="2"/>
      <c r="B43" s="62" t="s">
        <v>124</v>
      </c>
      <c r="C43" s="63"/>
      <c r="D43" s="63"/>
      <c r="E43" s="64"/>
      <c r="F43" s="22">
        <f>SUM(F10:F42)</f>
        <v>1096431.7649333333</v>
      </c>
      <c r="G43" s="23" t="s">
        <v>4</v>
      </c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</sheetData>
  <sheetProtection password="DFE9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2" t="s">
        <v>74</v>
      </c>
      <c r="C9" s="53"/>
      <c r="D9" s="53"/>
      <c r="E9" s="53"/>
      <c r="F9" s="54"/>
      <c r="G9" s="13">
        <v>930925.94</v>
      </c>
      <c r="H9" s="24" t="s">
        <v>4</v>
      </c>
      <c r="I9" s="2"/>
    </row>
    <row r="10" spans="1:9" x14ac:dyDescent="0.25">
      <c r="A10" s="2"/>
      <c r="B10" s="52" t="s">
        <v>75</v>
      </c>
      <c r="C10" s="53"/>
      <c r="D10" s="53"/>
      <c r="E10" s="53"/>
      <c r="F10" s="54"/>
      <c r="G10" s="13">
        <v>777000</v>
      </c>
      <c r="H10" s="24" t="s">
        <v>4</v>
      </c>
      <c r="I10" s="2"/>
    </row>
    <row r="11" spans="1:9" x14ac:dyDescent="0.25">
      <c r="A11" s="2"/>
      <c r="B11" s="62" t="s">
        <v>76</v>
      </c>
      <c r="C11" s="63"/>
      <c r="D11" s="63"/>
      <c r="E11" s="63"/>
      <c r="F11" s="64"/>
      <c r="G11" s="22">
        <f>G9-G10</f>
        <v>153925.93999999994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2" t="s">
        <v>78</v>
      </c>
      <c r="C15" s="53"/>
      <c r="D15" s="53"/>
      <c r="E15" s="53"/>
      <c r="F15" s="54"/>
      <c r="G15" s="13">
        <v>453180</v>
      </c>
      <c r="H15" s="24" t="s">
        <v>4</v>
      </c>
      <c r="I15" s="2"/>
    </row>
    <row r="16" spans="1:9" x14ac:dyDescent="0.25">
      <c r="A16" s="2"/>
      <c r="B16" s="52" t="s">
        <v>79</v>
      </c>
      <c r="C16" s="53"/>
      <c r="D16" s="53"/>
      <c r="E16" s="53"/>
      <c r="F16" s="54"/>
      <c r="G16" s="13">
        <v>-375000</v>
      </c>
      <c r="H16" s="24" t="s">
        <v>4</v>
      </c>
      <c r="I16" s="2"/>
    </row>
    <row r="17" spans="1:9" x14ac:dyDescent="0.25">
      <c r="A17" s="2"/>
      <c r="B17" s="62" t="s">
        <v>80</v>
      </c>
      <c r="C17" s="63"/>
      <c r="D17" s="63"/>
      <c r="E17" s="63"/>
      <c r="F17" s="64"/>
      <c r="G17" s="22">
        <f>G15-G16</f>
        <v>828180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2" t="s">
        <v>88</v>
      </c>
      <c r="C21" s="53"/>
      <c r="D21" s="53"/>
      <c r="E21" s="53"/>
      <c r="F21" s="54"/>
      <c r="G21" s="13">
        <v>34206.199999999997</v>
      </c>
      <c r="H21" s="24" t="s">
        <v>4</v>
      </c>
      <c r="I21" s="2"/>
    </row>
    <row r="22" spans="1:9" x14ac:dyDescent="0.25">
      <c r="A22" s="2"/>
      <c r="B22" s="52" t="s">
        <v>90</v>
      </c>
      <c r="C22" s="53"/>
      <c r="D22" s="53"/>
      <c r="E22" s="53"/>
      <c r="F22" s="54"/>
      <c r="G22" s="13">
        <v>300000</v>
      </c>
      <c r="H22" s="24" t="s">
        <v>4</v>
      </c>
      <c r="I22" s="2"/>
    </row>
    <row r="23" spans="1:9" x14ac:dyDescent="0.25">
      <c r="A23" s="2"/>
      <c r="B23" s="62" t="s">
        <v>89</v>
      </c>
      <c r="C23" s="63"/>
      <c r="D23" s="63"/>
      <c r="E23" s="63"/>
      <c r="F23" s="64"/>
      <c r="G23" s="22">
        <f>G21-G22</f>
        <v>-265793.8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2" t="s">
        <v>82</v>
      </c>
      <c r="C27" s="53"/>
      <c r="D27" s="53"/>
      <c r="E27" s="53"/>
      <c r="F27" s="54"/>
      <c r="G27" s="13">
        <v>133333</v>
      </c>
      <c r="H27" s="24" t="s">
        <v>4</v>
      </c>
      <c r="I27" s="2"/>
    </row>
    <row r="28" spans="1:9" x14ac:dyDescent="0.25">
      <c r="A28" s="2"/>
      <c r="B28" s="52" t="s">
        <v>83</v>
      </c>
      <c r="C28" s="53"/>
      <c r="D28" s="53"/>
      <c r="E28" s="53"/>
      <c r="F28" s="54"/>
      <c r="G28" s="13">
        <v>133333</v>
      </c>
      <c r="H28" s="24" t="s">
        <v>4</v>
      </c>
      <c r="I28" s="2"/>
    </row>
    <row r="29" spans="1:9" x14ac:dyDescent="0.25">
      <c r="A29" s="2"/>
      <c r="B29" s="52" t="s">
        <v>84</v>
      </c>
      <c r="C29" s="53"/>
      <c r="D29" s="53"/>
      <c r="E29" s="53"/>
      <c r="F29" s="54"/>
      <c r="G29" s="13">
        <f>'Fane 7. Gen. inv. i 2015'!F43</f>
        <v>1096431.7649333333</v>
      </c>
      <c r="H29" s="24" t="s">
        <v>4</v>
      </c>
      <c r="I29" s="2"/>
    </row>
    <row r="30" spans="1:9" x14ac:dyDescent="0.25">
      <c r="A30" s="2"/>
      <c r="B30" s="62" t="s">
        <v>81</v>
      </c>
      <c r="C30" s="63"/>
      <c r="D30" s="63"/>
      <c r="E30" s="63"/>
      <c r="F30" s="64"/>
      <c r="G30" s="22">
        <f>G29-G27+G29-G28</f>
        <v>1926197.5298666665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9" t="s">
        <v>41</v>
      </c>
      <c r="C9" s="60"/>
      <c r="D9" s="60"/>
      <c r="E9" s="60"/>
      <c r="F9" s="61"/>
      <c r="G9" s="19">
        <v>29531067</v>
      </c>
      <c r="H9" s="70" t="s">
        <v>4</v>
      </c>
      <c r="I9" s="2"/>
    </row>
    <row r="10" spans="1:9" x14ac:dyDescent="0.25">
      <c r="A10" s="2"/>
      <c r="B10" s="62" t="s">
        <v>42</v>
      </c>
      <c r="C10" s="63"/>
      <c r="D10" s="63"/>
      <c r="E10" s="63"/>
      <c r="F10" s="63"/>
      <c r="G10" s="63"/>
      <c r="H10" s="64"/>
      <c r="I10" s="2"/>
    </row>
    <row r="11" spans="1:9" x14ac:dyDescent="0.25">
      <c r="A11" s="2"/>
      <c r="B11" s="52" t="s">
        <v>43</v>
      </c>
      <c r="C11" s="53"/>
      <c r="D11" s="54"/>
      <c r="E11" s="13">
        <v>16265134</v>
      </c>
      <c r="F11" s="24" t="s">
        <v>4</v>
      </c>
      <c r="G11" s="21"/>
      <c r="H11" s="84"/>
      <c r="I11" s="2"/>
    </row>
    <row r="12" spans="1:9" x14ac:dyDescent="0.25">
      <c r="A12" s="2"/>
      <c r="B12" s="52" t="s">
        <v>44</v>
      </c>
      <c r="C12" s="53"/>
      <c r="D12" s="54"/>
      <c r="E12" s="13">
        <v>1312780</v>
      </c>
      <c r="F12" s="24" t="s">
        <v>4</v>
      </c>
      <c r="G12" s="16"/>
      <c r="H12" s="85"/>
      <c r="I12" s="2"/>
    </row>
    <row r="13" spans="1:9" x14ac:dyDescent="0.25">
      <c r="A13" s="2"/>
      <c r="B13" s="52" t="s">
        <v>45</v>
      </c>
      <c r="C13" s="53"/>
      <c r="D13" s="54"/>
      <c r="E13" s="13">
        <v>552244</v>
      </c>
      <c r="F13" s="24" t="s">
        <v>4</v>
      </c>
      <c r="G13" s="16"/>
      <c r="H13" s="85"/>
      <c r="I13" s="2"/>
    </row>
    <row r="14" spans="1:9" x14ac:dyDescent="0.25">
      <c r="A14" s="2"/>
      <c r="B14" s="52" t="s">
        <v>46</v>
      </c>
      <c r="C14" s="53"/>
      <c r="D14" s="54"/>
      <c r="E14" s="13">
        <v>266667</v>
      </c>
      <c r="F14" s="24" t="s">
        <v>4</v>
      </c>
      <c r="G14" s="16"/>
      <c r="H14" s="85"/>
      <c r="I14" s="2"/>
    </row>
    <row r="15" spans="1:9" x14ac:dyDescent="0.25">
      <c r="A15" s="2"/>
      <c r="B15" s="59" t="s">
        <v>47</v>
      </c>
      <c r="C15" s="60"/>
      <c r="D15" s="61"/>
      <c r="E15" s="19">
        <f>SUM(E11:E14)</f>
        <v>18396825</v>
      </c>
      <c r="F15" s="70" t="s">
        <v>4</v>
      </c>
      <c r="G15" s="16"/>
      <c r="H15" s="85"/>
      <c r="I15" s="2"/>
    </row>
    <row r="16" spans="1:9" x14ac:dyDescent="0.25">
      <c r="A16" s="2"/>
      <c r="B16" s="52" t="s">
        <v>48</v>
      </c>
      <c r="C16" s="53"/>
      <c r="D16" s="54"/>
      <c r="E16" s="13">
        <v>134400</v>
      </c>
      <c r="F16" s="24" t="s">
        <v>4</v>
      </c>
      <c r="G16" s="16"/>
      <c r="H16" s="85"/>
      <c r="I16" s="2"/>
    </row>
    <row r="17" spans="1:9" x14ac:dyDescent="0.25">
      <c r="A17" s="2"/>
      <c r="B17" s="52" t="s">
        <v>49</v>
      </c>
      <c r="C17" s="53"/>
      <c r="D17" s="54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2" t="s">
        <v>50</v>
      </c>
      <c r="C18" s="53"/>
      <c r="D18" s="54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59" t="s">
        <v>51</v>
      </c>
      <c r="C19" s="60"/>
      <c r="D19" s="61"/>
      <c r="E19" s="19">
        <f>SUM(E16:E18)</f>
        <v>134400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9" t="s">
        <v>52</v>
      </c>
      <c r="C20" s="50"/>
      <c r="D20" s="51"/>
      <c r="E20" s="13">
        <v>-2762422.35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9" t="s">
        <v>53</v>
      </c>
      <c r="C21" s="50"/>
      <c r="D21" s="51"/>
      <c r="E21" s="13">
        <v>-11831010</v>
      </c>
      <c r="F21" s="24" t="s">
        <v>4</v>
      </c>
      <c r="G21" s="16"/>
      <c r="H21" s="85"/>
      <c r="I21" s="2"/>
    </row>
    <row r="22" spans="1:9" x14ac:dyDescent="0.25">
      <c r="A22" s="2"/>
      <c r="B22" s="52" t="s">
        <v>54</v>
      </c>
      <c r="C22" s="53"/>
      <c r="D22" s="54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2" t="s">
        <v>55</v>
      </c>
      <c r="C23" s="53"/>
      <c r="D23" s="54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9" t="s">
        <v>56</v>
      </c>
      <c r="C24" s="50"/>
      <c r="D24" s="51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9" t="s">
        <v>57</v>
      </c>
      <c r="C25" s="50"/>
      <c r="D25" s="51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9" t="s">
        <v>58</v>
      </c>
      <c r="C26" s="50"/>
      <c r="D26" s="51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59" t="s">
        <v>59</v>
      </c>
      <c r="C27" s="60"/>
      <c r="D27" s="61"/>
      <c r="E27" s="19">
        <f>SUM(E20:E26)</f>
        <v>-14593432.35</v>
      </c>
      <c r="F27" s="70" t="s">
        <v>4</v>
      </c>
      <c r="G27" s="17"/>
      <c r="H27" s="86"/>
      <c r="I27" s="2"/>
    </row>
    <row r="28" spans="1:9" x14ac:dyDescent="0.25">
      <c r="A28" s="2"/>
      <c r="B28" s="59" t="s">
        <v>60</v>
      </c>
      <c r="C28" s="60"/>
      <c r="D28" s="61"/>
      <c r="E28" s="19">
        <f>E15+E19+E27</f>
        <v>3937792.6500000004</v>
      </c>
      <c r="F28" s="70" t="s">
        <v>4</v>
      </c>
      <c r="G28" s="1">
        <f>IF(E28&lt;0,0,-E28)</f>
        <v>-3937792.6500000004</v>
      </c>
      <c r="H28" s="70" t="s">
        <v>4</v>
      </c>
      <c r="I28" s="2"/>
    </row>
    <row r="29" spans="1:9" x14ac:dyDescent="0.25">
      <c r="A29" s="2"/>
      <c r="B29" s="62" t="s">
        <v>61</v>
      </c>
      <c r="C29" s="63"/>
      <c r="D29" s="63"/>
      <c r="E29" s="63"/>
      <c r="F29" s="63"/>
      <c r="G29" s="63"/>
      <c r="H29" s="64"/>
      <c r="I29" s="2"/>
    </row>
    <row r="30" spans="1:9" x14ac:dyDescent="0.25">
      <c r="A30" s="2"/>
      <c r="B30" s="59" t="s">
        <v>61</v>
      </c>
      <c r="C30" s="60"/>
      <c r="D30" s="61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125</v>
      </c>
      <c r="C31" s="63"/>
      <c r="D31" s="63"/>
      <c r="E31" s="63"/>
      <c r="F31" s="63"/>
      <c r="G31" s="63"/>
      <c r="H31" s="64"/>
      <c r="I31" s="2"/>
    </row>
    <row r="32" spans="1:9" ht="30" customHeight="1" x14ac:dyDescent="0.25">
      <c r="A32" s="2"/>
      <c r="B32" s="49" t="s">
        <v>126</v>
      </c>
      <c r="C32" s="50"/>
      <c r="D32" s="51"/>
      <c r="E32" s="13">
        <v>23545149.91</v>
      </c>
      <c r="F32" s="24" t="s">
        <v>4</v>
      </c>
      <c r="G32" s="21"/>
      <c r="H32" s="84"/>
      <c r="I32" s="2"/>
    </row>
    <row r="33" spans="1:9" x14ac:dyDescent="0.25">
      <c r="A33" s="2"/>
      <c r="B33" s="52" t="s">
        <v>62</v>
      </c>
      <c r="C33" s="53"/>
      <c r="D33" s="54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9" t="s">
        <v>63</v>
      </c>
      <c r="C34" s="50"/>
      <c r="D34" s="51"/>
      <c r="E34" s="13">
        <v>2214469.48</v>
      </c>
      <c r="F34" s="24" t="s">
        <v>4</v>
      </c>
      <c r="G34" s="17"/>
      <c r="H34" s="86"/>
      <c r="I34" s="2"/>
    </row>
    <row r="35" spans="1:9" x14ac:dyDescent="0.25">
      <c r="A35" s="2"/>
      <c r="B35" s="59" t="s">
        <v>64</v>
      </c>
      <c r="C35" s="60"/>
      <c r="D35" s="61"/>
      <c r="E35" s="19">
        <f>SUM(E32:E34)</f>
        <v>25759619.390000001</v>
      </c>
      <c r="F35" s="70" t="s">
        <v>4</v>
      </c>
      <c r="G35" s="19">
        <f>-E35</f>
        <v>-25759619.390000001</v>
      </c>
      <c r="H35" s="70" t="s">
        <v>4</v>
      </c>
      <c r="I35" s="2"/>
    </row>
    <row r="36" spans="1:9" x14ac:dyDescent="0.25">
      <c r="A36" s="2"/>
      <c r="B36" s="62" t="s">
        <v>40</v>
      </c>
      <c r="C36" s="63"/>
      <c r="D36" s="63"/>
      <c r="E36" s="63"/>
      <c r="F36" s="64"/>
      <c r="G36" s="22">
        <f>$G$9+$G$28+$G$30+$G$35</f>
        <v>-166345.03999999911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2018-08-13T11:16:15Z</dcterms:modified>
</cp:coreProperties>
</file>