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F3" i="16" s="1"/>
  <c r="E5" i="16"/>
  <c r="G3" i="16" s="1"/>
  <c r="J3" i="24"/>
  <c r="D6" i="16"/>
  <c r="E6" i="16"/>
  <c r="M3" i="24" l="1"/>
  <c r="B9" i="12" s="1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<sst xmlns="http://schemas.openxmlformats.org/spreadsheetml/2006/main" count="111" uniqueCount="75">
  <si>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</si>
  <si>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</si>
  <si>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</si>
  <si>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</si>
  <si>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</si>
  <si>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</si>
  <si>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</si>
  <si>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</si>
  <si>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</si>
  <si>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</si>
  <si>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</si>
  <si>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</si>
  <si>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</si>
  <si>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</si>
  <si>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</si>
  <si>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</si>
  <si>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</si>
  <si>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</si>
  <si>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</si>
  <si>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</si>
  <si>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</si>
  <si>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</si>
  <si>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Beredskabsplan</t>
  </si>
  <si>
    <t>Demonstraionsanlæg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</si>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</sst>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10871301.493915999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634206.19999999995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67681.513066666666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11573189.206982665</v>
      </c>
      <c r="C5" s="62" t="s">
        <v>11</v>
      </c>
    </row>
    <row r="6" spans="1:3" x14ac:dyDescent="0.25">
      <c r="A6" s="47" t="s">
        <v>0</v>
      </c>
      <c r="B6" s="38">
        <f>Investeringer!E3</f>
        <v>17435008.781870294</v>
      </c>
      <c r="C6" s="23" t="s">
        <v>11</v>
      </c>
    </row>
    <row r="7" spans="1:3" x14ac:dyDescent="0.25">
      <c r="A7" s="4" t="s">
        <v>1</v>
      </c>
      <c r="B7" s="35">
        <f>Investeringer!F3</f>
        <v>2624920</v>
      </c>
      <c r="C7" t="s">
        <v>11</v>
      </c>
    </row>
    <row r="8" spans="1:3" x14ac:dyDescent="0.25">
      <c r="A8" s="4" t="s">
        <v>2</v>
      </c>
      <c r="B8" s="35">
        <f>Investeringer!G3</f>
        <v>133333.33333333334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601987</v>
      </c>
      <c r="C9" t="s">
        <v>11</v>
      </c>
    </row>
    <row r="10" spans="1:3" s="22" customFormat="1" x14ac:dyDescent="0.25">
      <c r="A10" s="3" t="s">
        <v>48</v>
      </c>
      <c r="B10" s="48">
        <f>SUM(B6:B9)</f>
        <v>20795249.115203626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866165.94</v>
      </c>
      <c r="C11" t="s">
        <v>11</v>
      </c>
    </row>
    <row r="12" spans="1:3" s="22" customFormat="1" x14ac:dyDescent="0.25">
      <c r="A12" s="3" t="s">
        <v>69</v>
      </c>
      <c r="B12" s="48">
        <f>SUM(B11:B11)</f>
        <v>866165.94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33234604.262186293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33528788.338118058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11209060.859999999</v>
      </c>
      <c r="C2" s="49">
        <v>0</v>
      </c>
      <c r="D2" s="49">
        <f>B2+C2</f>
        <v>11209060.859999999</v>
      </c>
      <c r="E2" s="50">
        <f>D2</f>
        <v>11209060.859999999</v>
      </c>
      <c r="F2" s="49">
        <v>11415171.179761129</v>
      </c>
      <c r="G2" s="49">
        <v>0</v>
      </c>
      <c r="H2" s="49">
        <f>F2-G2</f>
        <v>11415171.179761129</v>
      </c>
      <c r="I2" s="49">
        <f>AVERAGEIF(E2:E4,"&lt;&gt;0")</f>
        <v>10871301.493915999</v>
      </c>
      <c r="J2" s="49">
        <v>8847516.6871037446</v>
      </c>
      <c r="K2" s="39">
        <f>IF(H2&gt;I2,IF(I2&gt;J2,I2,J2),H2)</f>
        <v>10871301.493915999</v>
      </c>
    </row>
    <row r="3" spans="1:11" s="23" customFormat="1" x14ac:dyDescent="0.25">
      <c r="A3" s="28">
        <v>2014</v>
      </c>
      <c r="B3" s="49">
        <v>10114911</v>
      </c>
      <c r="C3" s="49"/>
      <c r="D3" s="49">
        <f t="shared" ref="D3:D4" si="0">B3+C3</f>
        <v>10114911</v>
      </c>
      <c r="E3" s="50">
        <f>D3*Pristalsregulering!C7</f>
        <v>10123002.9288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11106229</v>
      </c>
      <c r="C4" s="49"/>
      <c r="D4" s="49">
        <f t="shared" si="0"/>
        <v>11106229</v>
      </c>
      <c r="E4" s="50">
        <f>D4*Pristalsregulering!$C$6*Pristalsregulering!$C$7</f>
        <v>11281840.692947997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38" max="38" width="9.140625" hidden="1"/>
    <col min="40" max="40" width="9.140625" hidden="1"/>
    <col min="69" max="69" width="9.140625" hidden="1"/>
    <col min="89" max="89" width="9.140625" hidden="1"/>
    <col min="118" max="118" width="9.140625" hidden="1"/>
    <col min="120" max="120" width="9.140625" hidden="1"/>
    <col min="149" max="149" width="9.140625" hidden="1"/>
    <col min="151" max="151" width="9.140625" hidden="1"/>
    <col min="180" max="180" width="9.140625" hidden="1"/>
    <col min="198" max="198" width="9.140625" hidden="1"/>
    <col min="200" max="200" width="9.140625" hidden="1"/>
    <col min="229" max="229" width="9.140625" hidden="1"/>
    <col min="231" max="231" width="9.140625" hidden="1"/>
    <col min="260" max="260" width="9.140625" hidden="1"/>
    <col min="262" max="262" width="9.140625" hidden="1"/>
    <col min="291" max="291" width="9.140625" hidden="1"/>
    <col min="311" max="311" width="9.140625" hidden="1"/>
    <col min="313" max="313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>
        <v>600000</v>
      </c>
      <c r="C3" s="72"/>
      <c r="D3" s="45">
        <f>B3</f>
        <v>600000</v>
      </c>
      <c r="E3" s="35">
        <f>C3</f>
        <v>0</v>
      </c>
      <c r="F3" s="45">
        <f>IF(D4=0,0,AVERAGEIF(D4:D6,"&lt;&gt;0"))+D3</f>
        <v>600000</v>
      </c>
      <c r="G3" s="38">
        <f>IF(E4=0,0,AVERAGEIF(E4:E6,"&lt;&gt;0"))+E3</f>
        <v>34206.199999999997</v>
      </c>
      <c r="H3" s="57">
        <f>SUM(F3:G3)</f>
        <v>634206.19999999995</v>
      </c>
    </row>
    <row r="4" spans="1:8" x14ac:dyDescent="0.25">
      <c r="A4" s="28">
        <v>2015</v>
      </c>
      <c r="B4" s="35"/>
      <c r="C4" s="35">
        <v>34206.199999999997</v>
      </c>
      <c r="D4" s="45">
        <f>B4</f>
        <v>0</v>
      </c>
      <c r="E4" s="35">
        <f>C4</f>
        <v>34206.199999999997</v>
      </c>
      <c r="F4" s="45"/>
      <c r="G4" s="38"/>
      <c r="H4" s="54"/>
    </row>
    <row r="5" spans="1:8" x14ac:dyDescent="0.25">
      <c r="A5" s="28">
        <v>2014</v>
      </c>
      <c r="B5" s="35"/>
      <c r="C5" s="35"/>
      <c r="D5" s="45">
        <f>B5*Pristalsregulering!$C$7</f>
        <v>0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/>
      <c r="C6" s="35"/>
      <c r="D6" s="45">
        <f>B6*Pristalsregulering!$C$7*Pristalsregulering!$C$6</f>
        <v>0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13000</v>
      </c>
      <c r="C3" s="42">
        <v>51760</v>
      </c>
      <c r="D3" s="42">
        <v>0</v>
      </c>
      <c r="E3" s="41">
        <f>B3</f>
        <v>13000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67681.513066666666</v>
      </c>
    </row>
    <row r="4" spans="1:8" x14ac:dyDescent="0.25">
      <c r="A4" s="31">
        <v>2014</v>
      </c>
      <c r="B4" s="41">
        <v>30360</v>
      </c>
      <c r="C4" s="42">
        <v>39200</v>
      </c>
      <c r="D4" s="42">
        <v>0</v>
      </c>
      <c r="E4" s="41">
        <f>B4*Pristalsregulering!$C$7</f>
        <v>30384.287999999997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37600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16014536.011549436</v>
      </c>
      <c r="C3" s="38">
        <v>2571129.4110122807</v>
      </c>
      <c r="D3" s="40">
        <v>133333.33333333334</v>
      </c>
      <c r="E3" s="35">
        <f>B3*Pristalsregulering!C2*Pristalsregulering!C3*Pristalsregulering!C4*Pristalsregulering!C5*Pristalsregulering!C6*Pristalsregulering!C7</f>
        <v>17435008.781870294</v>
      </c>
      <c r="F3" s="35">
        <v>2624920</v>
      </c>
      <c r="G3" s="35">
        <f>D3</f>
        <v>133333.33333333334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466327</v>
      </c>
      <c r="D3" s="38">
        <v>306900</v>
      </c>
      <c r="E3" s="40">
        <v>0</v>
      </c>
      <c r="F3" s="38">
        <f>B3</f>
        <v>0</v>
      </c>
      <c r="G3" s="38">
        <f>C3</f>
        <v>466327</v>
      </c>
      <c r="H3" s="38">
        <f>D3</f>
        <v>306900</v>
      </c>
      <c r="I3" s="40">
        <f>E3</f>
        <v>0</v>
      </c>
      <c r="J3" s="42">
        <f>AVERAGE(F3:F5)</f>
        <v>0</v>
      </c>
      <c r="K3" s="42">
        <f>G3</f>
        <v>466327</v>
      </c>
      <c r="L3" s="43">
        <f>AVERAGE(H3:H5)+AVERAGE(I3:I5)</f>
        <v>135660</v>
      </c>
      <c r="M3" s="44">
        <f>SUM(J3:L3)</f>
        <v>601987</v>
      </c>
      <c r="N3" s="23"/>
    </row>
    <row r="4" spans="1:14" x14ac:dyDescent="0.25">
      <c r="A4" s="28">
        <v>2014</v>
      </c>
      <c r="B4" s="45">
        <v>0</v>
      </c>
      <c r="C4" s="38">
        <v>28441</v>
      </c>
      <c r="D4" s="38">
        <v>100000</v>
      </c>
      <c r="E4" s="40">
        <v>0</v>
      </c>
      <c r="F4" s="38">
        <f>IF(B4="","",B4*Pristalsregulering!$C$7)</f>
        <v>0</v>
      </c>
      <c r="G4" s="38">
        <f>IF(C4="","",C4*Pristalsregulering!$C$7)</f>
        <v>28463.752799999998</v>
      </c>
      <c r="H4" s="38">
        <f>IF(D4="","",D4*Pristalsregulering!$C$7)</f>
        <v>100079.99999999999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13127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13334.564123999999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217447.26</v>
      </c>
      <c r="E2" s="42">
        <v>106087.94</v>
      </c>
      <c r="F2" s="42">
        <v>0</v>
      </c>
      <c r="G2" s="42">
        <v>0</v>
      </c>
      <c r="H2" s="42">
        <v>510108</v>
      </c>
      <c r="I2" s="42">
        <v>0</v>
      </c>
      <c r="J2" s="42"/>
      <c r="K2" s="42"/>
      <c r="L2" s="43">
        <v>0</v>
      </c>
      <c r="M2" s="44">
        <f>SUM(B2:L2)</f>
        <v>866165.94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2016-11-11T16:25:50Z</dcterms:modified>
</cp:coreProperties>
</file>