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6" i="22"/>
  <c r="E13" i="22"/>
  <c r="E10" i="22"/>
  <c r="G16" i="22"/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2" i="7"/>
  <c r="E9" i="2" l="1"/>
  <c r="E15" i="13"/>
  <c r="F11" i="11"/>
  <c r="F4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1" i="22" l="1"/>
  <c r="E12" i="22"/>
  <c r="E14" i="22" s="1"/>
  <c r="G14" i="22" s="1"/>
  <c r="G17" i="22" l="1"/>
  <c r="E9" i="23"/>
  <c r="E11" i="23" l="1"/>
  <c r="E12" i="23"/>
  <c r="E14" i="23" l="1"/>
  <c r="G14" i="23" s="1"/>
  <c r="G15" i="23" s="1"/>
</calcChain>
</file>

<file path=xl/sharedStrings.xml><?xml version="1.0" encoding="utf-8"?>
<sst xmlns="http://schemas.openxmlformats.org/spreadsheetml/2006/main" count="446" uniqueCount="189">
  <si>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</si>
  <si>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</si>
  <si>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</si>
  <si>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</si>
  <si>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</si>
  <si>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</si>
  <si>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</si>
  <si>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</si>
  <si>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</si>
  <si>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</si>
  <si>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</si>
  <si>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</si>
  <si>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</si>
  <si>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</si>
  <si>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</si>
  <si>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</si>
  <si>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</si>
  <si>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</si>
  <si>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</si>
  <si>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</si>
  <si>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</si>
  <si>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</si>
  <si>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</si>
  <si>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</si>
  <si>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</si>
  <si>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</si>
  <si>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</si>
  <si>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</si>
  <si>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</si>
  <si>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</si>
  <si>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</si>
  <si>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</si>
  <si>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</si>
  <si>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</si>
  <si>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</si>
  <si>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</si>
  <si>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</si>
  <si>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</si>
  <si>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</si>
  <si>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</si>
  <si>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</si>
  <si>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</si>
  <si>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</si>
  <si>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</si>
  <si>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</si>
  <si>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</si>
  <si>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</si>
  <si>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</si>
  <si>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</si>
  <si>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</si>
  <si>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</si>
  <si>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</si>
  <si>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</si>
  <si>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</si>
  <si>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</si>
  <si>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</si>
  <si>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</si>
  <si>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</si>
  <si>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</si>
  <si>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</si>
  <si>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</si>
  <si>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</si>
  <si>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</si>
  <si>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</si>
  <si>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</si>
  <si>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</si>
  <si>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</si>
  <si>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</si>
  <si>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</si>
  <si>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</si>
  <si>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</si>
  <si>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</si>
  <si>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</si>
  <si>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</si>
  <si>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</si>
  <si>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</si>
  <si>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</si>
  <si>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</si>
  <si>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</si>
  <si>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</si>
  <si>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</si>
  <si>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</si>
  <si>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</si>
  <si>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</si>
  <si>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</si>
  <si>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</si>
  <si>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</si>
  <si>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</si>
  <si>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</si>
  <si>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</si>
  <si>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</si>
  <si>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</si>
  <si>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</si>
  <si>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</si>
  <si>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</si>
  <si>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</si>
  <si>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</si>
  <si>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</si>
  <si>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</si>
  <si>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</si>
  <si>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</si>
  <si>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</si>
  <si>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</si>
  <si>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</si>
  <si>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</si>
  <si>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</si>
  <si>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</si>
  <si>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</si>
  <si>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</si>
  <si>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</si>
  <si>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</si>
  <si>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</si>
  <si>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</si>
  <si>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</si>
  <si>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</si>
  <si>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</si>
  <si>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</si>
  <si>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</si>
  <si>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</si>
  <si>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</si>
  <si>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</si>
  <si>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</si>
  <si>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</si>
  <si>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</si>
  <si>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</si>
  <si>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</si>
  <si>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</si>
  <si>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</si>
  <si>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</si>
  <si>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</si>
  <si>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</si>
  <si>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</si>
  <si>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</si>
  <si>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</si>
  <si>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</si>
  <si>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</si>
  <si>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</si>
  <si>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</si>
  <si>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</si>
  <si>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</si>
  <si>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</si>
  <si>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</si>
  <si>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</si>
  <si>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</si>
  <si>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</si>
  <si>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</si>
  <si>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</si>
  <si>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</si>
  <si>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</si>
  <si>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</si>
  <si>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Brønde</t>
  </si>
  <si>
    <t>Stik</t>
  </si>
  <si>
    <t>Indløb-/udløbsarrangement</t>
  </si>
  <si>
    <t>Andre bygninger (tekniske installationer, målere mv.)</t>
  </si>
  <si>
    <t>Jordbassin Klasse B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</si>
  <si>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</si>
  <si>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</si>
  <si>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</si>
  <si>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</si>
  <si>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Arbejdsplads</t>
  </si>
  <si>
    <t>Pumpestationer m. overbygning (&lt; 20 m2), Konstruktioner</t>
  </si>
  <si>
    <t>Pumpestationer m. overbygning (&lt; 20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</si>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</sst>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-25920000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-18007957.777777776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-7912042.2222222239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-2637347.4074074081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75</v>
      </c>
      <c r="E10" s="12">
        <v>5047609</v>
      </c>
      <c r="F10" s="12">
        <f>E10/D10</f>
        <v>67301.453333333338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75</v>
      </c>
      <c r="E11" s="12">
        <v>8094649</v>
      </c>
      <c r="F11" s="12">
        <f t="shared" ref="F11:F46" si="0">E11/D11</f>
        <v>107928.65333333334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75</v>
      </c>
      <c r="E12" s="12">
        <v>4642451</v>
      </c>
      <c r="F12" s="12">
        <f t="shared" si="0"/>
        <v>61899.346666666665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75</v>
      </c>
      <c r="E13" s="12">
        <v>601607</v>
      </c>
      <c r="F13" s="12">
        <f t="shared" si="0"/>
        <v>8021.4266666666663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75</v>
      </c>
      <c r="E14" s="12">
        <v>12858484</v>
      </c>
      <c r="F14" s="12">
        <f t="shared" si="0"/>
        <v>171446.45333333334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75</v>
      </c>
      <c r="E15" s="12">
        <v>858406</v>
      </c>
      <c r="F15" s="12">
        <f t="shared" si="0"/>
        <v>11445.413333333334</v>
      </c>
      <c r="G15" s="23" t="s">
        <v>4</v>
      </c>
      <c r="H15" s="2"/>
    </row>
    <row r="16" spans="1:8" x14ac:dyDescent="0.25">
      <c r="A16" s="2"/>
      <c r="B16" s="101" t="s">
        <v>152</v>
      </c>
      <c r="C16" s="30">
        <v>2016</v>
      </c>
      <c r="D16" s="30">
        <v>75</v>
      </c>
      <c r="E16" s="12">
        <v>9736</v>
      </c>
      <c r="F16" s="12">
        <f t="shared" si="0"/>
        <v>129.81333333333333</v>
      </c>
      <c r="G16" s="23" t="s">
        <v>4</v>
      </c>
      <c r="H16" s="2"/>
    </row>
    <row r="17" spans="1:8" x14ac:dyDescent="0.25">
      <c r="A17" s="2"/>
      <c r="B17" s="101" t="s">
        <v>152</v>
      </c>
      <c r="C17" s="30">
        <v>2016</v>
      </c>
      <c r="D17" s="30">
        <v>75</v>
      </c>
      <c r="E17" s="12">
        <v>217715</v>
      </c>
      <c r="F17" s="12">
        <f t="shared" si="0"/>
        <v>2902.8666666666668</v>
      </c>
      <c r="G17" s="23" t="s">
        <v>4</v>
      </c>
      <c r="H17" s="2"/>
    </row>
    <row r="18" spans="1:8" ht="26.25" x14ac:dyDescent="0.25">
      <c r="A18" s="2"/>
      <c r="B18" s="101" t="s">
        <v>153</v>
      </c>
      <c r="C18" s="30">
        <v>2016</v>
      </c>
      <c r="D18" s="30">
        <v>75</v>
      </c>
      <c r="E18" s="12">
        <v>132584</v>
      </c>
      <c r="F18" s="12">
        <f t="shared" si="0"/>
        <v>1767.7866666666666</v>
      </c>
      <c r="G18" s="23" t="s">
        <v>4</v>
      </c>
      <c r="H18" s="2"/>
    </row>
    <row r="19" spans="1:8" x14ac:dyDescent="0.25">
      <c r="A19" s="2"/>
      <c r="B19" s="101" t="s">
        <v>154</v>
      </c>
      <c r="C19" s="30">
        <v>2016</v>
      </c>
      <c r="D19" s="30">
        <v>50</v>
      </c>
      <c r="E19" s="12">
        <v>1791401</v>
      </c>
      <c r="F19" s="12">
        <f t="shared" si="0"/>
        <v>35828.019999999997</v>
      </c>
      <c r="G19" s="23" t="s">
        <v>4</v>
      </c>
      <c r="H19" s="2"/>
    </row>
    <row r="20" spans="1:8" ht="26.25" x14ac:dyDescent="0.25">
      <c r="A20" s="2"/>
      <c r="B20" s="101" t="s">
        <v>155</v>
      </c>
      <c r="C20" s="30">
        <v>2016</v>
      </c>
      <c r="D20" s="30">
        <v>50</v>
      </c>
      <c r="E20" s="12">
        <v>952635</v>
      </c>
      <c r="F20" s="12">
        <f t="shared" si="0"/>
        <v>19052.7</v>
      </c>
      <c r="G20" s="23" t="s">
        <v>4</v>
      </c>
      <c r="H20" s="2"/>
    </row>
    <row r="21" spans="1:8" ht="26.25" x14ac:dyDescent="0.25">
      <c r="A21" s="2"/>
      <c r="B21" s="101" t="s">
        <v>155</v>
      </c>
      <c r="C21" s="30">
        <v>2016</v>
      </c>
      <c r="D21" s="30">
        <v>50</v>
      </c>
      <c r="E21" s="12">
        <v>2947239</v>
      </c>
      <c r="F21" s="12">
        <f t="shared" si="0"/>
        <v>58944.78</v>
      </c>
      <c r="G21" s="23" t="s">
        <v>4</v>
      </c>
      <c r="H21" s="2"/>
    </row>
    <row r="22" spans="1:8" ht="26.25" x14ac:dyDescent="0.25">
      <c r="A22" s="2"/>
      <c r="B22" s="101" t="s">
        <v>155</v>
      </c>
      <c r="C22" s="30">
        <v>2016</v>
      </c>
      <c r="D22" s="30">
        <v>50</v>
      </c>
      <c r="E22" s="12">
        <v>819807</v>
      </c>
      <c r="F22" s="12">
        <f t="shared" si="0"/>
        <v>16396.14</v>
      </c>
      <c r="G22" s="23" t="s">
        <v>4</v>
      </c>
      <c r="H22" s="2"/>
    </row>
    <row r="23" spans="1:8" ht="26.25" x14ac:dyDescent="0.25">
      <c r="A23" s="2"/>
      <c r="B23" s="101" t="s">
        <v>155</v>
      </c>
      <c r="C23" s="30">
        <v>2016</v>
      </c>
      <c r="D23" s="30">
        <v>50</v>
      </c>
      <c r="E23" s="12">
        <v>336103</v>
      </c>
      <c r="F23" s="12">
        <f t="shared" si="0"/>
        <v>6722.06</v>
      </c>
      <c r="G23" s="23" t="s">
        <v>4</v>
      </c>
      <c r="H23" s="2"/>
    </row>
    <row r="24" spans="1:8" ht="26.25" x14ac:dyDescent="0.25">
      <c r="A24" s="2"/>
      <c r="B24" s="101" t="s">
        <v>155</v>
      </c>
      <c r="C24" s="30">
        <v>2016</v>
      </c>
      <c r="D24" s="30">
        <v>50</v>
      </c>
      <c r="E24" s="12">
        <v>89992</v>
      </c>
      <c r="F24" s="12">
        <f t="shared" si="0"/>
        <v>1799.84</v>
      </c>
      <c r="G24" s="23" t="s">
        <v>4</v>
      </c>
      <c r="H24" s="2"/>
    </row>
    <row r="25" spans="1:8" x14ac:dyDescent="0.25">
      <c r="A25" s="2"/>
      <c r="B25" s="101" t="s">
        <v>156</v>
      </c>
      <c r="C25" s="30">
        <v>2016</v>
      </c>
      <c r="D25" s="30">
        <v>20</v>
      </c>
      <c r="E25" s="12">
        <v>66772</v>
      </c>
      <c r="F25" s="12">
        <f t="shared" si="0"/>
        <v>3338.6</v>
      </c>
      <c r="G25" s="23" t="s">
        <v>4</v>
      </c>
      <c r="H25" s="2"/>
    </row>
    <row r="26" spans="1:8" x14ac:dyDescent="0.25">
      <c r="A26" s="2"/>
      <c r="B26" s="101" t="s">
        <v>157</v>
      </c>
      <c r="C26" s="30">
        <v>2016</v>
      </c>
      <c r="D26" s="30">
        <v>10</v>
      </c>
      <c r="E26" s="12">
        <v>4948</v>
      </c>
      <c r="F26" s="12">
        <f t="shared" si="0"/>
        <v>494.8</v>
      </c>
      <c r="G26" s="23" t="s">
        <v>4</v>
      </c>
      <c r="H26" s="2"/>
    </row>
    <row r="27" spans="1:8" x14ac:dyDescent="0.25">
      <c r="A27" s="2"/>
      <c r="B27" s="101" t="s">
        <v>156</v>
      </c>
      <c r="C27" s="30">
        <v>2016</v>
      </c>
      <c r="D27" s="30">
        <v>20</v>
      </c>
      <c r="E27" s="12">
        <v>423455</v>
      </c>
      <c r="F27" s="12">
        <f t="shared" si="0"/>
        <v>21172.75</v>
      </c>
      <c r="G27" s="23" t="s">
        <v>4</v>
      </c>
      <c r="H27" s="2"/>
    </row>
    <row r="28" spans="1:8" x14ac:dyDescent="0.25">
      <c r="A28" s="2"/>
      <c r="B28" s="101" t="s">
        <v>157</v>
      </c>
      <c r="C28" s="30">
        <v>2016</v>
      </c>
      <c r="D28" s="30">
        <v>10</v>
      </c>
      <c r="E28" s="12">
        <v>44920</v>
      </c>
      <c r="F28" s="12">
        <f t="shared" si="0"/>
        <v>4492</v>
      </c>
      <c r="G28" s="23" t="s">
        <v>4</v>
      </c>
      <c r="H28" s="2"/>
    </row>
    <row r="29" spans="1:8" x14ac:dyDescent="0.25">
      <c r="A29" s="2"/>
      <c r="B29" s="101" t="s">
        <v>156</v>
      </c>
      <c r="C29" s="30">
        <v>2016</v>
      </c>
      <c r="D29" s="30">
        <v>20</v>
      </c>
      <c r="E29" s="12">
        <v>491636</v>
      </c>
      <c r="F29" s="12">
        <f t="shared" si="0"/>
        <v>24581.8</v>
      </c>
      <c r="G29" s="23" t="s">
        <v>4</v>
      </c>
      <c r="H29" s="2"/>
    </row>
    <row r="30" spans="1:8" x14ac:dyDescent="0.25">
      <c r="A30" s="2"/>
      <c r="B30" s="101" t="s">
        <v>157</v>
      </c>
      <c r="C30" s="30">
        <v>2016</v>
      </c>
      <c r="D30" s="30">
        <v>10</v>
      </c>
      <c r="E30" s="12">
        <v>96235</v>
      </c>
      <c r="F30" s="12">
        <f t="shared" si="0"/>
        <v>9623.5</v>
      </c>
      <c r="G30" s="23" t="s">
        <v>4</v>
      </c>
      <c r="H30" s="2"/>
    </row>
    <row r="31" spans="1:8" x14ac:dyDescent="0.25">
      <c r="A31" s="2"/>
      <c r="B31" s="101" t="s">
        <v>156</v>
      </c>
      <c r="C31" s="30">
        <v>2016</v>
      </c>
      <c r="D31" s="30">
        <v>20</v>
      </c>
      <c r="E31" s="12">
        <v>279658</v>
      </c>
      <c r="F31" s="12">
        <f t="shared" si="0"/>
        <v>13982.9</v>
      </c>
      <c r="G31" s="23" t="s">
        <v>4</v>
      </c>
      <c r="H31" s="2"/>
    </row>
    <row r="32" spans="1:8" x14ac:dyDescent="0.25">
      <c r="A32" s="2"/>
      <c r="B32" s="101" t="s">
        <v>157</v>
      </c>
      <c r="C32" s="30">
        <v>2016</v>
      </c>
      <c r="D32" s="30">
        <v>10</v>
      </c>
      <c r="E32" s="12">
        <v>43554</v>
      </c>
      <c r="F32" s="12">
        <f t="shared" si="0"/>
        <v>4355.3999999999996</v>
      </c>
      <c r="G32" s="23" t="s">
        <v>4</v>
      </c>
      <c r="H32" s="2"/>
    </row>
    <row r="33" spans="1:8" x14ac:dyDescent="0.25">
      <c r="A33" s="2"/>
      <c r="B33" s="101" t="s">
        <v>156</v>
      </c>
      <c r="C33" s="30">
        <v>2016</v>
      </c>
      <c r="D33" s="30">
        <v>20</v>
      </c>
      <c r="E33" s="12">
        <v>116136</v>
      </c>
      <c r="F33" s="12">
        <f t="shared" si="0"/>
        <v>5806.8</v>
      </c>
      <c r="G33" s="23" t="s">
        <v>4</v>
      </c>
      <c r="H33" s="2"/>
    </row>
    <row r="34" spans="1:8" x14ac:dyDescent="0.25">
      <c r="A34" s="2"/>
      <c r="B34" s="101" t="s">
        <v>157</v>
      </c>
      <c r="C34" s="30">
        <v>2016</v>
      </c>
      <c r="D34" s="30">
        <v>10</v>
      </c>
      <c r="E34" s="12">
        <v>2452</v>
      </c>
      <c r="F34" s="12">
        <f t="shared" si="0"/>
        <v>245.2</v>
      </c>
      <c r="G34" s="23" t="s">
        <v>4</v>
      </c>
      <c r="H34" s="2"/>
    </row>
    <row r="35" spans="1:8" x14ac:dyDescent="0.25">
      <c r="A35" s="2"/>
      <c r="B35" s="101" t="s">
        <v>156</v>
      </c>
      <c r="C35" s="30">
        <v>2016</v>
      </c>
      <c r="D35" s="30">
        <v>20</v>
      </c>
      <c r="E35" s="12">
        <v>74008</v>
      </c>
      <c r="F35" s="12">
        <f t="shared" si="0"/>
        <v>3700.4</v>
      </c>
      <c r="G35" s="23" t="s">
        <v>4</v>
      </c>
      <c r="H35" s="2"/>
    </row>
    <row r="36" spans="1:8" x14ac:dyDescent="0.25">
      <c r="A36" s="2"/>
      <c r="B36" s="101" t="s">
        <v>157</v>
      </c>
      <c r="C36" s="30">
        <v>2016</v>
      </c>
      <c r="D36" s="30">
        <v>10</v>
      </c>
      <c r="E36" s="12">
        <v>622</v>
      </c>
      <c r="F36" s="12">
        <f t="shared" si="0"/>
        <v>62.2</v>
      </c>
      <c r="G36" s="23" t="s">
        <v>4</v>
      </c>
      <c r="H36" s="2"/>
    </row>
    <row r="37" spans="1:8" x14ac:dyDescent="0.25">
      <c r="A37" s="2"/>
      <c r="B37" s="101" t="s">
        <v>156</v>
      </c>
      <c r="C37" s="30">
        <v>2016</v>
      </c>
      <c r="D37" s="30">
        <v>20</v>
      </c>
      <c r="E37" s="12">
        <v>52763</v>
      </c>
      <c r="F37" s="12">
        <f t="shared" si="0"/>
        <v>2638.15</v>
      </c>
      <c r="G37" s="23" t="s">
        <v>4</v>
      </c>
      <c r="H37" s="2"/>
    </row>
    <row r="38" spans="1:8" x14ac:dyDescent="0.25">
      <c r="A38" s="2"/>
      <c r="B38" s="101" t="s">
        <v>157</v>
      </c>
      <c r="C38" s="30">
        <v>2016</v>
      </c>
      <c r="D38" s="30">
        <v>10</v>
      </c>
      <c r="E38" s="12">
        <v>4106</v>
      </c>
      <c r="F38" s="12">
        <f t="shared" si="0"/>
        <v>410.6</v>
      </c>
      <c r="G38" s="23" t="s">
        <v>4</v>
      </c>
      <c r="H38" s="2"/>
    </row>
    <row r="39" spans="1:8" ht="26.25" x14ac:dyDescent="0.25">
      <c r="A39" s="2"/>
      <c r="B39" s="101" t="s">
        <v>158</v>
      </c>
      <c r="C39" s="30">
        <v>2016</v>
      </c>
      <c r="D39" s="30">
        <v>20</v>
      </c>
      <c r="E39" s="12">
        <v>44264</v>
      </c>
      <c r="F39" s="12">
        <f t="shared" si="0"/>
        <v>2213.1999999999998</v>
      </c>
      <c r="G39" s="23" t="s">
        <v>4</v>
      </c>
      <c r="H39" s="2"/>
    </row>
    <row r="40" spans="1:8" x14ac:dyDescent="0.25">
      <c r="A40" s="2"/>
      <c r="B40" s="101" t="s">
        <v>157</v>
      </c>
      <c r="C40" s="30">
        <v>2016</v>
      </c>
      <c r="D40" s="30">
        <v>10</v>
      </c>
      <c r="E40" s="12">
        <v>6390</v>
      </c>
      <c r="F40" s="12">
        <f t="shared" si="0"/>
        <v>639</v>
      </c>
      <c r="G40" s="23" t="s">
        <v>4</v>
      </c>
      <c r="H40" s="2"/>
    </row>
    <row r="41" spans="1:8" x14ac:dyDescent="0.25">
      <c r="A41" s="2"/>
      <c r="B41" s="101" t="s">
        <v>159</v>
      </c>
      <c r="C41" s="30">
        <v>2016</v>
      </c>
      <c r="D41" s="30">
        <v>5</v>
      </c>
      <c r="E41" s="12">
        <v>269664</v>
      </c>
      <c r="F41" s="12">
        <f t="shared" si="0"/>
        <v>53932.800000000003</v>
      </c>
      <c r="G41" s="23" t="s">
        <v>4</v>
      </c>
      <c r="H41" s="2"/>
    </row>
    <row r="42" spans="1:8" x14ac:dyDescent="0.25">
      <c r="A42" s="2"/>
      <c r="B42" s="101" t="s">
        <v>159</v>
      </c>
      <c r="C42" s="30">
        <v>2016</v>
      </c>
      <c r="D42" s="30">
        <v>5</v>
      </c>
      <c r="E42" s="12">
        <v>514756</v>
      </c>
      <c r="F42" s="12">
        <f t="shared" si="0"/>
        <v>102951.2</v>
      </c>
      <c r="G42" s="23" t="s">
        <v>4</v>
      </c>
      <c r="H42" s="2"/>
    </row>
    <row r="43" spans="1:8" x14ac:dyDescent="0.25">
      <c r="A43" s="2"/>
      <c r="B43" s="101" t="s">
        <v>146</v>
      </c>
      <c r="C43" s="30">
        <v>2016</v>
      </c>
      <c r="D43" s="30">
        <v>75</v>
      </c>
      <c r="E43" s="12">
        <v>735076</v>
      </c>
      <c r="F43" s="12">
        <f t="shared" si="0"/>
        <v>9801.0133333333342</v>
      </c>
      <c r="G43" s="23" t="s">
        <v>4</v>
      </c>
      <c r="H43" s="2"/>
    </row>
    <row r="44" spans="1:8" ht="26.25" x14ac:dyDescent="0.25">
      <c r="A44" s="2"/>
      <c r="B44" s="101" t="s">
        <v>160</v>
      </c>
      <c r="C44" s="30">
        <v>2016</v>
      </c>
      <c r="D44" s="30">
        <v>50</v>
      </c>
      <c r="E44" s="12">
        <v>313401</v>
      </c>
      <c r="F44" s="12">
        <f t="shared" si="0"/>
        <v>6268.02</v>
      </c>
      <c r="G44" s="23" t="s">
        <v>4</v>
      </c>
      <c r="H44" s="2"/>
    </row>
    <row r="45" spans="1:8" ht="26.25" x14ac:dyDescent="0.25">
      <c r="A45" s="2"/>
      <c r="B45" s="101" t="s">
        <v>158</v>
      </c>
      <c r="C45" s="30">
        <v>2016</v>
      </c>
      <c r="D45" s="30">
        <v>20</v>
      </c>
      <c r="E45" s="12">
        <v>294910</v>
      </c>
      <c r="F45" s="12">
        <f t="shared" si="0"/>
        <v>14745.5</v>
      </c>
      <c r="G45" s="23" t="s">
        <v>4</v>
      </c>
      <c r="H45" s="2"/>
    </row>
    <row r="46" spans="1:8" x14ac:dyDescent="0.25">
      <c r="A46" s="2"/>
      <c r="B46" s="101" t="s">
        <v>161</v>
      </c>
      <c r="C46" s="30">
        <v>2016</v>
      </c>
      <c r="D46" s="30">
        <v>10</v>
      </c>
      <c r="E46" s="12">
        <v>94442</v>
      </c>
      <c r="F46" s="12">
        <f t="shared" si="0"/>
        <v>9444.2000000000007</v>
      </c>
      <c r="G46" s="23" t="s">
        <v>4</v>
      </c>
      <c r="H46" s="2"/>
    </row>
    <row r="47" spans="1:8" x14ac:dyDescent="0.25">
      <c r="A47" s="2"/>
      <c r="B47" s="83" t="s">
        <v>76</v>
      </c>
      <c r="C47" s="84"/>
      <c r="D47" s="84"/>
      <c r="E47" s="85"/>
      <c r="F47" s="21">
        <f>SUM(F10:F46)</f>
        <v>866486.78666666674</v>
      </c>
      <c r="G47" s="22" t="s">
        <v>4</v>
      </c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</sheetData>
  <sheetProtection password="DFE9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4624048.5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5357000</v>
      </c>
      <c r="H10" s="23" t="s">
        <v>4</v>
      </c>
      <c r="I10" s="2"/>
    </row>
    <row r="11" spans="1:9" x14ac:dyDescent="0.25">
      <c r="A11" s="2"/>
      <c r="B11" s="83" t="s">
        <v>179</v>
      </c>
      <c r="C11" s="84"/>
      <c r="D11" s="84"/>
      <c r="E11" s="84"/>
      <c r="F11" s="85"/>
      <c r="G11" s="21">
        <f>G9-G10</f>
        <v>-732951.5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297895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-39561</v>
      </c>
      <c r="H16" s="23" t="s">
        <v>4</v>
      </c>
      <c r="I16" s="2"/>
    </row>
    <row r="17" spans="1:9" x14ac:dyDescent="0.25">
      <c r="A17" s="2"/>
      <c r="B17" s="83" t="s">
        <v>180</v>
      </c>
      <c r="C17" s="84"/>
      <c r="D17" s="84"/>
      <c r="E17" s="84"/>
      <c r="F17" s="85"/>
      <c r="G17" s="21">
        <f>G15-G16</f>
        <v>337456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15320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25000</v>
      </c>
      <c r="H22" s="23" t="s">
        <v>4</v>
      </c>
      <c r="I22" s="2"/>
    </row>
    <row r="23" spans="1:9" x14ac:dyDescent="0.25">
      <c r="A23" s="2"/>
      <c r="B23" s="83" t="s">
        <v>181</v>
      </c>
      <c r="C23" s="84"/>
      <c r="D23" s="84"/>
      <c r="E23" s="84"/>
      <c r="F23" s="85"/>
      <c r="G23" s="21">
        <f>G21-G22</f>
        <v>-9680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182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2016'!F47</f>
        <v>866486.78666666674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516833.33333333331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349653.45333333343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50277474.895481683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31843855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2406734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510106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1214667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35975362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7298183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7298183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-562215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-25729802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-94365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-454704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-26841086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16432459</v>
      </c>
      <c r="F28" s="28" t="s">
        <v>4</v>
      </c>
      <c r="G28" s="1">
        <f>IF(E28&lt;0,0,-E28)</f>
        <v>-16432459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31886118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1553722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33439840</v>
      </c>
      <c r="F35" s="28" t="s">
        <v>4</v>
      </c>
      <c r="G35" s="18">
        <f>-E35</f>
        <v>-33439840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405175.89548168331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176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171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188</v>
      </c>
      <c r="C16" s="77"/>
      <c r="D16" s="77"/>
      <c r="E16" s="78"/>
      <c r="F16" s="98" t="s">
        <v>172</v>
      </c>
      <c r="G16" s="98"/>
      <c r="H16" s="2"/>
    </row>
    <row r="17" spans="1:8" x14ac:dyDescent="0.25">
      <c r="A17" s="2"/>
      <c r="B17" s="73" t="s">
        <v>184</v>
      </c>
      <c r="C17" s="74"/>
      <c r="D17" s="74"/>
      <c r="E17" s="75"/>
      <c r="F17" s="12">
        <v>1372362</v>
      </c>
      <c r="G17" s="23" t="s">
        <v>4</v>
      </c>
      <c r="H17" s="2"/>
    </row>
    <row r="18" spans="1:8" x14ac:dyDescent="0.25">
      <c r="A18" s="2"/>
      <c r="B18" s="83" t="s">
        <v>173</v>
      </c>
      <c r="C18" s="84"/>
      <c r="D18" s="84"/>
      <c r="E18" s="85"/>
      <c r="F18" s="21">
        <f>SUM(F17:F17)</f>
        <v>1372362</v>
      </c>
      <c r="G18" s="22" t="s">
        <v>4</v>
      </c>
      <c r="H18" s="2"/>
    </row>
    <row r="19" spans="1:8" x14ac:dyDescent="0.25">
      <c r="A19" s="2"/>
      <c r="B19" s="83" t="s">
        <v>174</v>
      </c>
      <c r="C19" s="84"/>
      <c r="D19" s="84"/>
      <c r="E19" s="85"/>
      <c r="F19" s="21">
        <f>F18*(1+'Fane 2.1. Økonomisk ramme 2018'!E18/100)</f>
        <v>1396378.3350000002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183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60634492.87452697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9177033.9768343586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-4573966.4748689979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186</v>
      </c>
      <c r="C12" s="38"/>
      <c r="D12" s="39"/>
      <c r="E12" s="12">
        <f>'Fane 5. Individuelt eff.krav'!G10</f>
        <v>-817957.73357319797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171</v>
      </c>
      <c r="C15" s="71"/>
      <c r="D15" s="72"/>
      <c r="E15" s="12">
        <f>'Fane 11. Tillæg'!F19</f>
        <v>1396378.3350000002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991181.57251898362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942746.82986148924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177</v>
      </c>
      <c r="C22" s="81"/>
      <c r="D22" s="82"/>
      <c r="E22" s="18">
        <f>SUM(E9,E11:E17,E19)-SUM(E20:E21)</f>
        <v>56687381.743742265</v>
      </c>
      <c r="F22" s="19" t="s">
        <v>4</v>
      </c>
      <c r="G22" s="18">
        <f>E22</f>
        <v>56687381.743742265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-2637347.4074074081</v>
      </c>
      <c r="F24" s="19" t="s">
        <v>4</v>
      </c>
      <c r="G24" s="18">
        <f>E24</f>
        <v>-2637347.4074074081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-732951.5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337456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-9680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349653.45333333343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-55522.046666666574</v>
      </c>
      <c r="F31" s="19" t="s">
        <v>4</v>
      </c>
      <c r="G31" s="18">
        <f>E31</f>
        <v>-55522.046666666574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405175.89548168331</v>
      </c>
      <c r="F33" s="19" t="s">
        <v>4</v>
      </c>
      <c r="G33" s="18">
        <f>E33</f>
        <v>405175.89548168331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54399688.185149871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56687381.743742265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2018'!E10:E11))*(1+'Fane 2.1. Økonomisk ramme 2018'!E18/100)</f>
        <v>4683621.1832497548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992029.18051548954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941723.56123043876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177</v>
      </c>
      <c r="C14" s="81"/>
      <c r="D14" s="82"/>
      <c r="E14" s="18">
        <f>$E$9+$E$11-$E$12-$E$13</f>
        <v>56737687.363027319</v>
      </c>
      <c r="F14" s="19" t="s">
        <v>4</v>
      </c>
      <c r="G14" s="18">
        <f>E14</f>
        <v>56737687.363027319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-2637347.4074074081</v>
      </c>
      <c r="F16" s="19" t="s">
        <v>4</v>
      </c>
      <c r="G16" s="18">
        <f>E16</f>
        <v>-2637347.4074074081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54100339.955619909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2.2. Økonomisk ramme 2019'!G14</f>
        <v>56737687.363027319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2018'!E18/100)^2</f>
        <v>6211263.7715467196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992909.52885297802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940702.36091536121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177</v>
      </c>
      <c r="C14" s="81"/>
      <c r="D14" s="82"/>
      <c r="E14" s="18">
        <f>$E$9+$E$11-$E$12-$E$13</f>
        <v>56789894.530964933</v>
      </c>
      <c r="F14" s="19" t="s">
        <v>4</v>
      </c>
      <c r="G14" s="18">
        <f>E14</f>
        <v>56789894.530964933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-2637347.4074074081</v>
      </c>
      <c r="F16" s="19" t="s">
        <v>4</v>
      </c>
      <c r="G16" s="18">
        <f>E16</f>
        <v>-2637347.4074074081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54152547.123557523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2.3. Økonomisk ramme 2020'!G14</f>
        <v>56789894.530964933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2018'!E18/100)^3</f>
        <v>6319960.8875487866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993823.15429188637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939683.22345382418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177</v>
      </c>
      <c r="C14" s="81"/>
      <c r="D14" s="82"/>
      <c r="E14" s="18">
        <f>$E$9+$E$11-$E$12-$E$13</f>
        <v>56844034.461802989</v>
      </c>
      <c r="F14" s="19" t="s">
        <v>4</v>
      </c>
      <c r="G14" s="18">
        <f>E14</f>
        <v>56844034.461802989</v>
      </c>
      <c r="H14" s="19" t="s">
        <v>4</v>
      </c>
      <c r="I14" s="2"/>
    </row>
    <row r="15" spans="1:9" x14ac:dyDescent="0.25">
      <c r="A15" s="2"/>
      <c r="B15" s="83" t="s">
        <v>107</v>
      </c>
      <c r="C15" s="84"/>
      <c r="D15" s="84"/>
      <c r="E15" s="84"/>
      <c r="F15" s="85"/>
      <c r="G15" s="21">
        <f>G14</f>
        <v>56844034.461802989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11628128.619265027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39829330.278427586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9177033.9768343586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60634492.87452697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162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163</v>
      </c>
      <c r="C11" s="74"/>
      <c r="D11" s="74"/>
      <c r="E11" s="100">
        <v>39660.714399999997</v>
      </c>
      <c r="F11" s="23" t="s">
        <v>4</v>
      </c>
      <c r="G11" s="12">
        <v>43885</v>
      </c>
      <c r="H11" s="23" t="s">
        <v>4</v>
      </c>
      <c r="I11" s="2"/>
    </row>
    <row r="12" spans="1:9" x14ac:dyDescent="0.25">
      <c r="A12" s="2"/>
      <c r="B12" s="73" t="s">
        <v>164</v>
      </c>
      <c r="C12" s="74"/>
      <c r="D12" s="74"/>
      <c r="E12" s="100">
        <v>4035444.8155999999</v>
      </c>
      <c r="F12" s="23" t="s">
        <v>4</v>
      </c>
      <c r="G12" s="12">
        <v>45684</v>
      </c>
      <c r="H12" s="23" t="s">
        <v>4</v>
      </c>
      <c r="I12" s="2"/>
    </row>
    <row r="13" spans="1:9" x14ac:dyDescent="0.25">
      <c r="A13" s="2"/>
      <c r="B13" s="73" t="s">
        <v>165</v>
      </c>
      <c r="C13" s="74"/>
      <c r="D13" s="74"/>
      <c r="E13" s="100">
        <v>32399.4126</v>
      </c>
      <c r="F13" s="23" t="s">
        <v>4</v>
      </c>
      <c r="G13" s="12">
        <v>40329.5</v>
      </c>
      <c r="H13" s="23" t="s">
        <v>4</v>
      </c>
      <c r="I13" s="2"/>
    </row>
    <row r="14" spans="1:9" x14ac:dyDescent="0.25">
      <c r="A14" s="2"/>
      <c r="B14" s="73" t="s">
        <v>166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167</v>
      </c>
      <c r="C15" s="74"/>
      <c r="D15" s="74"/>
      <c r="E15" s="100">
        <v>215927.3462</v>
      </c>
      <c r="F15" s="23" t="s">
        <v>4</v>
      </c>
      <c r="G15" s="12">
        <v>226540</v>
      </c>
      <c r="H15" s="23" t="s">
        <v>4</v>
      </c>
      <c r="I15" s="2"/>
    </row>
    <row r="16" spans="1:9" x14ac:dyDescent="0.25">
      <c r="A16" s="2"/>
      <c r="B16" s="73" t="s">
        <v>168</v>
      </c>
      <c r="C16" s="74"/>
      <c r="D16" s="74"/>
      <c r="E16" s="100">
        <v>4738514.9579999996</v>
      </c>
      <c r="F16" s="23" t="s">
        <v>4</v>
      </c>
      <c r="G16" s="12">
        <v>4210210</v>
      </c>
      <c r="H16" s="23" t="s">
        <v>4</v>
      </c>
      <c r="I16" s="2"/>
    </row>
    <row r="17" spans="1:9" x14ac:dyDescent="0.25">
      <c r="A17" s="2"/>
      <c r="B17" s="73" t="s">
        <v>169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0" t="s">
        <v>170</v>
      </c>
      <c r="C18" s="71"/>
      <c r="D18" s="71"/>
      <c r="E18" s="100">
        <v>0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-4495298.746799998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2018'!E18/100)</f>
        <v>-4573966.4748689979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51457458.897692613</v>
      </c>
      <c r="H9" s="23" t="s">
        <v>4</v>
      </c>
      <c r="I9" s="2"/>
    </row>
    <row r="10" spans="1:9" x14ac:dyDescent="0.25">
      <c r="A10" s="2"/>
      <c r="B10" s="40" t="s">
        <v>186</v>
      </c>
      <c r="C10" s="38"/>
      <c r="D10" s="38"/>
      <c r="E10" s="38"/>
      <c r="F10" s="39"/>
      <c r="G10" s="12">
        <v>-817957.73357319797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11628128.619265027</v>
      </c>
      <c r="H9" s="23" t="s">
        <v>4</v>
      </c>
      <c r="I9" s="2"/>
    </row>
    <row r="10" spans="1:9" x14ac:dyDescent="0.25">
      <c r="A10" s="2"/>
      <c r="B10" s="41" t="s">
        <v>185</v>
      </c>
      <c r="C10" s="42"/>
      <c r="D10" s="42"/>
      <c r="E10" s="42"/>
      <c r="F10" s="43"/>
      <c r="G10" s="12">
        <v>-232562.57238530056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231899.76905400248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39829330.278427586</v>
      </c>
      <c r="H13" s="23" t="s">
        <v>4</v>
      </c>
      <c r="I13" s="2"/>
    </row>
    <row r="14" spans="1:9" x14ac:dyDescent="0.25">
      <c r="A14" s="2"/>
      <c r="B14" s="40" t="s">
        <v>187</v>
      </c>
      <c r="C14" s="38"/>
      <c r="D14" s="38"/>
      <c r="E14" s="38"/>
      <c r="F14" s="39"/>
      <c r="G14" s="12">
        <v>-359206.55058646161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710847.06080748676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942746.82986148924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2018-08-13T12:37:42Z</dcterms:modified>
</cp:coreProperties>
</file>