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2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<sst xmlns="http://schemas.openxmlformats.org/spreadsheetml/2006/main" count="364" uniqueCount="184">
  <si>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</si>
  <si>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</si>
  <si>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</si>
  <si>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</si>
  <si>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</si>
  <si>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</si>
  <si>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</si>
  <si>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</si>
  <si>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</si>
  <si>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</si>
  <si>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</si>
  <si>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</si>
  <si>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</si>
  <si>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</si>
  <si>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</si>
  <si>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</si>
  <si>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</si>
  <si>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</si>
  <si>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</si>
  <si>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</si>
  <si>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</si>
  <si>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</si>
  <si>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</si>
  <si>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</si>
  <si>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</si>
  <si>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</si>
  <si>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</si>
  <si>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</si>
  <si>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</si>
  <si>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</si>
  <si>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</si>
  <si>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</si>
  <si>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</si>
  <si>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</si>
  <si>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</si>
  <si>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</si>
  <si>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</si>
  <si>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</si>
  <si>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</si>
  <si>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</si>
  <si>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</si>
  <si>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</si>
  <si>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</si>
  <si>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</si>
  <si>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</si>
  <si>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</si>
  <si>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</si>
  <si>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</si>
  <si>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</si>
  <si>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</si>
  <si>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</si>
  <si>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</si>
  <si>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</si>
  <si>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</si>
  <si>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</si>
  <si>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</si>
  <si>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</si>
  <si>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</si>
  <si>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</si>
  <si>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</si>
  <si>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</si>
  <si>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</si>
  <si>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</si>
  <si>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</si>
  <si>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</si>
  <si>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</si>
  <si>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</si>
  <si>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</si>
  <si>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</si>
  <si>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</si>
  <si>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</si>
  <si>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</si>
  <si>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</si>
  <si>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</si>
  <si>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</si>
  <si>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</si>
  <si>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</si>
  <si>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</si>
  <si>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</si>
  <si>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</si>
  <si>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</si>
  <si>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</si>
  <si>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</si>
  <si>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</si>
  <si>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</si>
  <si>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</si>
  <si>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</si>
  <si>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</si>
  <si>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</si>
  <si>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</si>
  <si>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</si>
  <si>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</si>
  <si>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</si>
  <si>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</si>
  <si>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</si>
  <si>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</si>
  <si>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</si>
  <si>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</si>
  <si>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</si>
  <si>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</si>
  <si>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</si>
  <si>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</si>
  <si>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</si>
  <si>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</si>
  <si>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</si>
  <si>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</si>
  <si>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</si>
  <si>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</si>
  <si>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</si>
  <si>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</si>
  <si>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</si>
  <si>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</si>
  <si>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</si>
  <si>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</si>
  <si>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</si>
  <si>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</si>
  <si>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</si>
  <si>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</si>
  <si>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</si>
  <si>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</si>
  <si>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</si>
  <si>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</si>
  <si>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</si>
  <si>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</si>
  <si>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</si>
  <si>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</si>
  <si>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</si>
  <si>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</si>
  <si>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</si>
  <si>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</si>
  <si>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</si>
  <si>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</si>
  <si>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</si>
  <si>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</si>
  <si>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</si>
  <si>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</si>
  <si>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</si>
  <si>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</si>
  <si>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</si>
  <si>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</si>
  <si>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</si>
  <si>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</si>
  <si>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</si>
  <si>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</si>
  <si>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</si>
  <si>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</si>
  <si>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</si>
  <si>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Ø 200 mm &lt; Ledningsnet ≤ Ø 500 mm</t>
  </si>
  <si>
    <t>Brønde</t>
  </si>
  <si>
    <t>Stik</t>
  </si>
  <si>
    <t>Pumpestationer i brønde (&lt; 6,25 m2), Mek/EL</t>
  </si>
  <si>
    <t>Rottefælder</t>
  </si>
  <si>
    <t>Ø 500 mm &lt; Ledningsnet ≤ Ø 800 mm</t>
  </si>
  <si>
    <t>Strømpeforing ≤ Ø 200 mm</t>
  </si>
  <si>
    <t>Strømpeforing Ø 200 mm &lt; Ledningsnet ≤ Ø 500 mm</t>
  </si>
  <si>
    <t>Strømpeforing Ø 500 mm &lt; Ledningsnet ≤ Ø 800 mm</t>
  </si>
  <si>
    <t>Pumpeinstallation Miljøklasse A (100-300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</si>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</sst>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1189247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1230500</v>
      </c>
      <c r="H10" s="23" t="s">
        <v>4</v>
      </c>
      <c r="I10" s="2"/>
    </row>
    <row r="11" spans="1:9" x14ac:dyDescent="0.25">
      <c r="A11" s="2"/>
      <c r="B11" s="83" t="s">
        <v>174</v>
      </c>
      <c r="C11" s="84"/>
      <c r="D11" s="84"/>
      <c r="E11" s="84"/>
      <c r="F11" s="85"/>
      <c r="G11" s="21">
        <f>G9-G10</f>
        <v>-41253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2149376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1650000</v>
      </c>
      <c r="H16" s="23" t="s">
        <v>4</v>
      </c>
      <c r="I16" s="2"/>
    </row>
    <row r="17" spans="1:9" x14ac:dyDescent="0.25">
      <c r="A17" s="2"/>
      <c r="B17" s="83" t="s">
        <v>175</v>
      </c>
      <c r="C17" s="84"/>
      <c r="D17" s="84"/>
      <c r="E17" s="84"/>
      <c r="F17" s="85"/>
      <c r="G17" s="21">
        <f>G15-G16</f>
        <v>499376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1549908.5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1551400</v>
      </c>
      <c r="H22" s="23" t="s">
        <v>4</v>
      </c>
      <c r="I22" s="2"/>
    </row>
    <row r="23" spans="1:9" x14ac:dyDescent="0.25">
      <c r="A23" s="2"/>
      <c r="B23" s="83" t="s">
        <v>176</v>
      </c>
      <c r="C23" s="84"/>
      <c r="D23" s="84"/>
      <c r="E23" s="84"/>
      <c r="F23" s="85"/>
      <c r="G23" s="21">
        <f>G21-G22</f>
        <v>-1491.5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19000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773312</v>
      </c>
      <c r="H28" s="23" t="s">
        <v>4</v>
      </c>
      <c r="I28" s="2"/>
    </row>
    <row r="29" spans="1:9" ht="15" customHeight="1" x14ac:dyDescent="0.25">
      <c r="A29" s="2"/>
      <c r="B29" s="88" t="s">
        <v>177</v>
      </c>
      <c r="C29" s="89"/>
      <c r="D29" s="89"/>
      <c r="E29" s="89"/>
      <c r="F29" s="90"/>
      <c r="G29" s="21">
        <f>G27-G28</f>
        <v>-754312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2016'!F25</f>
        <v>1016414.0766666667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1279666.6666666667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-263252.59000000008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49255884.049909011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26165615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3846633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-623307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2926333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32315274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4536895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4536895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-2133329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-19288604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-16403085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-37825018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-972849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2215627.0499090105</v>
      </c>
      <c r="F30" s="28" t="s">
        <v>4</v>
      </c>
      <c r="G30" s="18">
        <f>-$E$30</f>
        <v>-2215627.0499090105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41944506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5095751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47040257</v>
      </c>
      <c r="F35" s="28" t="s">
        <v>4</v>
      </c>
      <c r="G35" s="18">
        <f>-E35</f>
        <v>-47040257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171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166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183</v>
      </c>
      <c r="C16" s="77"/>
      <c r="D16" s="77"/>
      <c r="E16" s="78"/>
      <c r="F16" s="98" t="s">
        <v>167</v>
      </c>
      <c r="G16" s="98"/>
      <c r="H16" s="2"/>
    </row>
    <row r="17" spans="1:8" x14ac:dyDescent="0.25">
      <c r="A17" s="2"/>
      <c r="B17" s="73" t="s">
        <v>179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168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169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178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52655910.391940571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3385558.5670651966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-2271755.0959675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181</v>
      </c>
      <c r="C12" s="38"/>
      <c r="D12" s="39"/>
      <c r="E12" s="12">
        <f>'Fane 5. Individuelt eff.krav'!G10</f>
        <v>-689616.12549330073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166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869654.43548339605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165381.74711795064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905022.58848233754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172</v>
      </c>
      <c r="C22" s="81"/>
      <c r="D22" s="82"/>
      <c r="E22" s="18">
        <f>SUM(E9,E11:E17,E19)-SUM(E20:E21)</f>
        <v>49493789.270362876</v>
      </c>
      <c r="F22" s="19" t="s">
        <v>4</v>
      </c>
      <c r="G22" s="18">
        <f>E22</f>
        <v>49493789.270362876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-2527916.792768959</v>
      </c>
      <c r="F24" s="19" t="s">
        <v>4</v>
      </c>
      <c r="G24" s="18">
        <f>E24</f>
        <v>-2527916.792768959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-41253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499376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-1491.5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-754312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-263252.59000000008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-560933.09000000008</v>
      </c>
      <c r="F31" s="19" t="s">
        <v>4</v>
      </c>
      <c r="G31" s="18">
        <f>E31</f>
        <v>-560933.09000000008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46404939.38759391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49493789.270362876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1133295.0318419063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866141.31223135034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164631.98659949307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903986.81024430483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172</v>
      </c>
      <c r="C14" s="81"/>
      <c r="D14" s="82"/>
      <c r="E14" s="18">
        <f>$E$9+$E$11-$E$12-$E$13</f>
        <v>49291311.785750426</v>
      </c>
      <c r="F14" s="19" t="s">
        <v>4</v>
      </c>
      <c r="G14" s="18">
        <f>E14</f>
        <v>49291311.785750426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-2527916.792768959</v>
      </c>
      <c r="F16" s="19" t="s">
        <v>4</v>
      </c>
      <c r="G16" s="18">
        <f>E16</f>
        <v>-2527916.792768959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46763394.992981464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12309219.06297751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36961132.761897869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3385558.5670651966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52655910.391940571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157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158</v>
      </c>
      <c r="C11" s="74"/>
      <c r="D11" s="74"/>
      <c r="E11" s="100">
        <v>252230.86659999998</v>
      </c>
      <c r="F11" s="23" t="s">
        <v>4</v>
      </c>
      <c r="G11" s="12">
        <v>201814</v>
      </c>
      <c r="H11" s="23" t="s">
        <v>4</v>
      </c>
      <c r="I11" s="2"/>
    </row>
    <row r="12" spans="1:9" x14ac:dyDescent="0.25">
      <c r="A12" s="2"/>
      <c r="B12" s="73" t="s">
        <v>159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160</v>
      </c>
      <c r="C13" s="74"/>
      <c r="D13" s="74"/>
      <c r="E13" s="100">
        <v>32399.4126</v>
      </c>
      <c r="F13" s="23" t="s">
        <v>4</v>
      </c>
      <c r="G13" s="12">
        <v>44505</v>
      </c>
      <c r="H13" s="23" t="s">
        <v>4</v>
      </c>
      <c r="I13" s="2"/>
    </row>
    <row r="14" spans="1:9" x14ac:dyDescent="0.25">
      <c r="A14" s="2"/>
      <c r="B14" s="73" t="s">
        <v>161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162</v>
      </c>
      <c r="C15" s="74"/>
      <c r="D15" s="74"/>
      <c r="E15" s="100">
        <v>1012084.409</v>
      </c>
      <c r="F15" s="23" t="s">
        <v>4</v>
      </c>
      <c r="G15" s="12">
        <v>845099</v>
      </c>
      <c r="H15" s="23" t="s">
        <v>4</v>
      </c>
      <c r="I15" s="2"/>
    </row>
    <row r="16" spans="1:9" x14ac:dyDescent="0.25">
      <c r="A16" s="2"/>
      <c r="B16" s="73" t="s">
        <v>163</v>
      </c>
      <c r="C16" s="74"/>
      <c r="D16" s="74"/>
      <c r="E16" s="100">
        <v>5124.4528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3" t="s">
        <v>164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8.5" customHeight="1" x14ac:dyDescent="0.25">
      <c r="A18" s="2"/>
      <c r="B18" s="101" t="s">
        <v>165</v>
      </c>
      <c r="C18" s="101"/>
      <c r="D18" s="101"/>
      <c r="E18" s="100">
        <v>2041262</v>
      </c>
      <c r="F18" s="23" t="s">
        <v>4</v>
      </c>
      <c r="G18" s="12">
        <v>19000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-2232683.1409999998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2018'!E18/100)</f>
        <v>-2271755.0959675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49270351.824875377</v>
      </c>
      <c r="H9" s="23" t="s">
        <v>4</v>
      </c>
      <c r="I9" s="2"/>
    </row>
    <row r="10" spans="1:9" x14ac:dyDescent="0.25">
      <c r="A10" s="2"/>
      <c r="B10" s="40" t="s">
        <v>181</v>
      </c>
      <c r="C10" s="38"/>
      <c r="D10" s="38"/>
      <c r="E10" s="38"/>
      <c r="F10" s="39"/>
      <c r="G10" s="12">
        <v>-689616.12549330073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0.33457159770211731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165381.74711795064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12309219.06297751</v>
      </c>
      <c r="H9" s="23" t="s">
        <v>4</v>
      </c>
      <c r="I9" s="2"/>
    </row>
    <row r="10" spans="1:9" x14ac:dyDescent="0.25">
      <c r="A10" s="2"/>
      <c r="B10" s="41" t="s">
        <v>180</v>
      </c>
      <c r="C10" s="42"/>
      <c r="D10" s="42"/>
      <c r="E10" s="42"/>
      <c r="F10" s="43"/>
      <c r="G10" s="12">
        <v>-247193.23299955018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245462.22564005147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36961132.761897869</v>
      </c>
      <c r="H13" s="23" t="s">
        <v>4</v>
      </c>
      <c r="I13" s="2"/>
    </row>
    <row r="14" spans="1:9" x14ac:dyDescent="0.25">
      <c r="A14" s="2"/>
      <c r="B14" s="40" t="s">
        <v>182</v>
      </c>
      <c r="C14" s="38"/>
      <c r="D14" s="38"/>
      <c r="E14" s="38"/>
      <c r="F14" s="39"/>
      <c r="G14" s="12">
        <v>-338727.51794467232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659560.36284228612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905022.58848233754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-25959187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-18375436.621693123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-7583750.3783068769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-2527916.792768959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75</v>
      </c>
      <c r="E10" s="12">
        <v>19571498</v>
      </c>
      <c r="F10" s="12">
        <f>E10/D10</f>
        <v>260953.30666666667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75</v>
      </c>
      <c r="E11" s="12">
        <v>402957</v>
      </c>
      <c r="F11" s="12">
        <f t="shared" ref="F11:F24" si="0">E11/D11</f>
        <v>5372.76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75</v>
      </c>
      <c r="E12" s="12">
        <v>2163571</v>
      </c>
      <c r="F12" s="12">
        <f t="shared" si="0"/>
        <v>28847.613333333335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75</v>
      </c>
      <c r="E13" s="12">
        <v>1838932</v>
      </c>
      <c r="F13" s="12">
        <f t="shared" si="0"/>
        <v>24519.093333333334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20</v>
      </c>
      <c r="E14" s="12">
        <v>8430</v>
      </c>
      <c r="F14" s="12">
        <f t="shared" si="0"/>
        <v>421.5</v>
      </c>
      <c r="G14" s="23" t="s">
        <v>4</v>
      </c>
      <c r="H14" s="2"/>
    </row>
    <row r="15" spans="1:8" x14ac:dyDescent="0.25">
      <c r="A15" s="2"/>
      <c r="B15" s="102" t="s">
        <v>151</v>
      </c>
      <c r="C15" s="30">
        <v>2016</v>
      </c>
      <c r="D15" s="30">
        <v>5</v>
      </c>
      <c r="E15" s="12">
        <v>575250</v>
      </c>
      <c r="F15" s="12">
        <f t="shared" si="0"/>
        <v>115050</v>
      </c>
      <c r="G15" s="23" t="s">
        <v>4</v>
      </c>
      <c r="H15" s="2"/>
    </row>
    <row r="16" spans="1:8" x14ac:dyDescent="0.25">
      <c r="A16" s="2"/>
      <c r="B16" s="102" t="s">
        <v>146</v>
      </c>
      <c r="C16" s="30">
        <v>2016</v>
      </c>
      <c r="D16" s="30">
        <v>75</v>
      </c>
      <c r="E16" s="12">
        <v>921133</v>
      </c>
      <c r="F16" s="12">
        <f t="shared" si="0"/>
        <v>12281.773333333333</v>
      </c>
      <c r="G16" s="23" t="s">
        <v>4</v>
      </c>
      <c r="H16" s="2"/>
    </row>
    <row r="17" spans="1:8" x14ac:dyDescent="0.25">
      <c r="A17" s="2"/>
      <c r="B17" s="102" t="s">
        <v>147</v>
      </c>
      <c r="C17" s="30">
        <v>2016</v>
      </c>
      <c r="D17" s="30">
        <v>75</v>
      </c>
      <c r="E17" s="12">
        <v>14441110</v>
      </c>
      <c r="F17" s="12">
        <f t="shared" si="0"/>
        <v>192548.13333333333</v>
      </c>
      <c r="G17" s="23" t="s">
        <v>4</v>
      </c>
      <c r="H17" s="2"/>
    </row>
    <row r="18" spans="1:8" x14ac:dyDescent="0.25">
      <c r="A18" s="2"/>
      <c r="B18" s="102" t="s">
        <v>152</v>
      </c>
      <c r="C18" s="30">
        <v>2016</v>
      </c>
      <c r="D18" s="30">
        <v>75</v>
      </c>
      <c r="E18" s="12">
        <v>7814698</v>
      </c>
      <c r="F18" s="12">
        <f t="shared" si="0"/>
        <v>104195.97333333333</v>
      </c>
      <c r="G18" s="23" t="s">
        <v>4</v>
      </c>
      <c r="H18" s="2"/>
    </row>
    <row r="19" spans="1:8" x14ac:dyDescent="0.25">
      <c r="A19" s="2"/>
      <c r="B19" s="102" t="s">
        <v>153</v>
      </c>
      <c r="C19" s="30">
        <v>2016</v>
      </c>
      <c r="D19" s="30">
        <v>50</v>
      </c>
      <c r="E19" s="12">
        <v>7088</v>
      </c>
      <c r="F19" s="12">
        <f t="shared" si="0"/>
        <v>141.76</v>
      </c>
      <c r="G19" s="23" t="s">
        <v>4</v>
      </c>
      <c r="H19" s="2"/>
    </row>
    <row r="20" spans="1:8" ht="26.25" x14ac:dyDescent="0.25">
      <c r="A20" s="2"/>
      <c r="B20" s="102" t="s">
        <v>154</v>
      </c>
      <c r="C20" s="30">
        <v>2016</v>
      </c>
      <c r="D20" s="30">
        <v>50</v>
      </c>
      <c r="E20" s="12">
        <v>601716</v>
      </c>
      <c r="F20" s="12">
        <f t="shared" si="0"/>
        <v>12034.32</v>
      </c>
      <c r="G20" s="23" t="s">
        <v>4</v>
      </c>
      <c r="H20" s="2"/>
    </row>
    <row r="21" spans="1:8" ht="26.25" x14ac:dyDescent="0.25">
      <c r="A21" s="2"/>
      <c r="B21" s="102" t="s">
        <v>155</v>
      </c>
      <c r="C21" s="30">
        <v>2016</v>
      </c>
      <c r="D21" s="30">
        <v>50</v>
      </c>
      <c r="E21" s="12">
        <v>807746</v>
      </c>
      <c r="F21" s="12">
        <f t="shared" si="0"/>
        <v>16154.92</v>
      </c>
      <c r="G21" s="23" t="s">
        <v>4</v>
      </c>
      <c r="H21" s="2"/>
    </row>
    <row r="22" spans="1:8" x14ac:dyDescent="0.25">
      <c r="A22" s="2"/>
      <c r="B22" s="102" t="s">
        <v>148</v>
      </c>
      <c r="C22" s="30">
        <v>2016</v>
      </c>
      <c r="D22" s="30">
        <v>75</v>
      </c>
      <c r="E22" s="12">
        <v>6926592</v>
      </c>
      <c r="F22" s="12">
        <f t="shared" si="0"/>
        <v>92354.559999999998</v>
      </c>
      <c r="G22" s="23" t="s">
        <v>4</v>
      </c>
      <c r="H22" s="2"/>
    </row>
    <row r="23" spans="1:8" x14ac:dyDescent="0.25">
      <c r="A23" s="2"/>
      <c r="B23" s="102" t="s">
        <v>149</v>
      </c>
      <c r="C23" s="30">
        <v>2016</v>
      </c>
      <c r="D23" s="30">
        <v>75</v>
      </c>
      <c r="E23" s="12">
        <v>6551296</v>
      </c>
      <c r="F23" s="12">
        <f t="shared" si="0"/>
        <v>87350.613333333327</v>
      </c>
      <c r="G23" s="23" t="s">
        <v>4</v>
      </c>
      <c r="H23" s="2"/>
    </row>
    <row r="24" spans="1:8" ht="26.25" x14ac:dyDescent="0.25">
      <c r="A24" s="2"/>
      <c r="B24" s="102" t="s">
        <v>156</v>
      </c>
      <c r="C24" s="30">
        <v>2016</v>
      </c>
      <c r="D24" s="30">
        <v>20</v>
      </c>
      <c r="E24" s="12">
        <v>1283755</v>
      </c>
      <c r="F24" s="12">
        <f t="shared" si="0"/>
        <v>64187.75</v>
      </c>
      <c r="G24" s="23" t="s">
        <v>4</v>
      </c>
      <c r="H24" s="2"/>
    </row>
    <row r="25" spans="1:8" x14ac:dyDescent="0.25">
      <c r="A25" s="2"/>
      <c r="B25" s="83" t="s">
        <v>76</v>
      </c>
      <c r="C25" s="84"/>
      <c r="D25" s="84"/>
      <c r="E25" s="85"/>
      <c r="F25" s="21">
        <f>SUM(F10:F24)</f>
        <v>1016414.0766666667</v>
      </c>
      <c r="G25" s="22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2018-08-13T13:16:06Z</dcterms:modified>
</cp:coreProperties>
</file>