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Medfinansiering" sheetId="29" r:id="rId8"/>
    <sheet name="Pristalsregulering" sheetId="27" r:id="rId9"/>
  </sheets>
  <calcPr calcId="145621"/>
</workbook>
</file>

<file path=xl/calcChain.xml><?xml version="1.0" encoding="utf-8"?>
<calcChain xmlns="http://schemas.openxmlformats.org/spreadsheetml/2006/main">
  <c r="I3" i="16" l="1"/>
  <c r="H3" i="16"/>
  <c r="G3" i="16"/>
  <c r="F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B12" i="12" l="1"/>
  <c r="M2" i="18" l="1"/>
  <c r="C8" i="27" l="1"/>
  <c r="C9" i="27"/>
  <c r="E2" i="15" l="1"/>
  <c r="I4" i="16" l="1"/>
  <c r="F3" i="17" l="1"/>
  <c r="G3" i="17"/>
  <c r="F4" i="16" l="1"/>
  <c r="G4" i="16"/>
  <c r="H4" i="16"/>
  <c r="G3" i="24"/>
  <c r="K3" i="24" s="1"/>
  <c r="H3" i="24"/>
  <c r="I3" i="24"/>
  <c r="F3" i="24"/>
  <c r="B11" i="12"/>
  <c r="B13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I6" i="16"/>
  <c r="I5" i="16"/>
  <c r="M3" i="16" s="1"/>
  <c r="G5" i="17"/>
  <c r="F4" i="17"/>
  <c r="E5" i="17"/>
  <c r="G4" i="17"/>
  <c r="E4" i="17"/>
  <c r="F5" i="17"/>
  <c r="G6" i="16"/>
  <c r="J3" i="24"/>
  <c r="H5" i="16"/>
  <c r="F5" i="16"/>
  <c r="J3" i="16" s="1"/>
  <c r="H6" i="16"/>
  <c r="F6" i="16"/>
  <c r="G5" i="16"/>
  <c r="K3" i="16" l="1"/>
  <c r="L3" i="16"/>
  <c r="M3" i="24"/>
  <c r="B9" i="12" s="1"/>
  <c r="B10" i="12" s="1"/>
  <c r="H3" i="17"/>
  <c r="B4" i="12" s="1"/>
  <c r="I2" i="15"/>
  <c r="K2" i="15" s="1"/>
  <c r="B2" i="12" s="1"/>
  <c r="N3" i="16" l="1"/>
  <c r="B3" i="12" s="1"/>
  <c r="B5" i="12" s="1"/>
  <c r="B15" i="12" l="1"/>
  <c r="B17" i="12" s="1"/>
</calcChain>
</file>

<file path=xl/sharedStrings.xml><?xml version="1.0" encoding="utf-8"?>
<sst xmlns="http://schemas.openxmlformats.org/spreadsheetml/2006/main" count="125" uniqueCount="84">
  <si>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</si>
  <si>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</si>
  <si>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</si>
  <si>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</si>
  <si>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</si>
  <si>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</si>
  <si>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</si>
  <si>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</si>
  <si>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</si>
  <si>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</si>
  <si>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</si>
  <si>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</si>
  <si>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</si>
  <si>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</si>
  <si>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</si>
  <si>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</si>
  <si>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</si>
  <si>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</si>
  <si>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</si>
  <si>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</si>
  <si>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</si>
  <si>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</si>
  <si>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 xml:space="preserve">Dokumenteret spildevandssikkerhed (DSS) </t>
  </si>
  <si>
    <t xml:space="preserve">Rottefælder/bekæmpelse </t>
  </si>
  <si>
    <t>Svovlbrintebekæmpelse</t>
  </si>
  <si>
    <t>Klima tiltag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</si>
  <si>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</si>
  <si>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</si>
  <si>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</si>
  <si>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</si>
  <si>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</si>
  <si>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</si>
  <si>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</si>
  <si>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</si>
  <si>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</si>
  <si>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</si>
  <si>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</si>
  <si>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</si>
  <si>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</si>
  <si>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</si>
  <si>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</si>
  <si>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</si>
  <si>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</si>
  <si>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</si>
  <si>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</si>
  <si>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</si>
  <si>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</si>
  <si>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</si>
  <si>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</si>
  <si>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</si>
  <si>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</si>
  <si>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</si>
  <si>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Medfinansiering af klimaprojekter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</si>
  <si>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</si>
  <si>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</si>
  <si>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</si>
  <si>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</si>
  <si>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</si>
  <si>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</si>
  <si>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</si>
  <si>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Projektnavn</t>
  </si>
  <si>
    <t>Tillæg i 2015-priser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</si>
  <si>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</si>
  <si>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</si>
  <si>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</si>
  <si>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</si>
  <si>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</si>
  <si>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</si>
  <si>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</si>
  <si>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</si>
  <si>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</si>
  <si>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</si>
  <si>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</si>
  <si>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</si>
  <si>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</si>
  <si>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</si>
  <si>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Kværkeby Bæk</t>
  </si>
  <si>
    <t>Benløse Parken</t>
  </si>
  <si>
    <t>Torvet</t>
  </si>
  <si>
    <t>benløs Bypark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</si>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</sst>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4" fillId="0" borderId="0" xfId="0" applyFont="1" applyFill="1" applyAlignment="1">
      <alignment horizontal="left"/>
    </xf>
    <xf numFmtId="164" fontId="4" fillId="0" borderId="0" xfId="27368" applyNumberFormat="1" applyFont="1" applyFill="1" applyAlignment="1">
      <alignment horizontal="left"/>
    </xf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10569126.049909009</v>
      </c>
      <c r="C2" t="s">
        <v>11</v>
      </c>
    </row>
    <row r="3" spans="1:3" s="2" customFormat="1" x14ac:dyDescent="0.25">
      <c r="A3" s="5" t="s">
        <v>8</v>
      </c>
      <c r="B3" s="36">
        <f>'Miljø- og servicemål'!N3</f>
        <v>1523412.5404000001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108678.47155333332</v>
      </c>
      <c r="C4" t="s">
        <v>11</v>
      </c>
    </row>
    <row r="5" spans="1:3" s="26" customFormat="1" x14ac:dyDescent="0.25">
      <c r="A5" s="3" t="s">
        <v>12</v>
      </c>
      <c r="B5" s="48">
        <f>SUM(B2:B4)</f>
        <v>12201217.061862342</v>
      </c>
      <c r="C5" s="62" t="s">
        <v>11</v>
      </c>
    </row>
    <row r="6" spans="1:3" x14ac:dyDescent="0.25">
      <c r="A6" s="47" t="s">
        <v>0</v>
      </c>
      <c r="B6" s="38">
        <f>Investeringer!E3</f>
        <v>28486477.817834776</v>
      </c>
      <c r="C6" s="23" t="s">
        <v>11</v>
      </c>
    </row>
    <row r="7" spans="1:3" x14ac:dyDescent="0.25">
      <c r="A7" s="4" t="s">
        <v>1</v>
      </c>
      <c r="B7" s="35">
        <f>Investeringer!F3</f>
        <v>4935878.0369066074</v>
      </c>
      <c r="C7" t="s">
        <v>11</v>
      </c>
    </row>
    <row r="8" spans="1:3" x14ac:dyDescent="0.25">
      <c r="A8" s="4" t="s">
        <v>2</v>
      </c>
      <c r="B8" s="35">
        <f>Investeringer!G3</f>
        <v>1020291.1831626883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2194186.003488</v>
      </c>
      <c r="C9" t="s">
        <v>11</v>
      </c>
    </row>
    <row r="10" spans="1:3" s="22" customFormat="1" x14ac:dyDescent="0.25">
      <c r="A10" s="3" t="s">
        <v>50</v>
      </c>
      <c r="B10" s="48">
        <f>SUM(B6:B9)</f>
        <v>36636833.041392066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1306805</v>
      </c>
      <c r="C11" t="s">
        <v>11</v>
      </c>
    </row>
    <row r="12" spans="1:3" s="22" customFormat="1" x14ac:dyDescent="0.25">
      <c r="A12" s="4" t="s">
        <v>52</v>
      </c>
      <c r="B12" s="35">
        <f>SUM(Medfinansiering!B:B)</f>
        <v>2049048.4250683822</v>
      </c>
      <c r="C12" s="22" t="s">
        <v>11</v>
      </c>
    </row>
    <row r="13" spans="1:3" s="22" customFormat="1" x14ac:dyDescent="0.25">
      <c r="A13" s="3" t="s">
        <v>73</v>
      </c>
      <c r="B13" s="48">
        <f>SUM(B11:B12)</f>
        <v>3355853.4250683822</v>
      </c>
      <c r="C13" s="62" t="s">
        <v>11</v>
      </c>
    </row>
    <row r="14" spans="1:3" x14ac:dyDescent="0.25">
      <c r="A14" s="1"/>
      <c r="B14" s="35"/>
    </row>
    <row r="15" spans="1:3" ht="15.75" thickBot="1" x14ac:dyDescent="0.3">
      <c r="A15" s="27" t="s">
        <v>63</v>
      </c>
      <c r="B15" s="37">
        <f>SUM(B5,B10,B13)</f>
        <v>52193903.528322786</v>
      </c>
      <c r="C15" s="27" t="s">
        <v>3</v>
      </c>
    </row>
    <row r="16" spans="1:3" ht="15.75" thickTop="1" x14ac:dyDescent="0.25"/>
    <row r="17" spans="1:3" ht="15.75" thickBot="1" x14ac:dyDescent="0.3">
      <c r="A17" s="27" t="s">
        <v>55</v>
      </c>
      <c r="B17" s="37">
        <f>B15*Pristalsregulering!C8*Pristalsregulering!C9</f>
        <v>52655910.391940579</v>
      </c>
      <c r="C17" s="27" t="s">
        <v>3</v>
      </c>
    </row>
    <row r="18" spans="1:3" ht="15.75" hidden="1" thickTop="1" x14ac:dyDescent="0.25">
      <c r="B18" s="61"/>
    </row>
    <row r="19" spans="1:3" hidden="1" x14ac:dyDescent="0.25"/>
    <row r="20" spans="1:3" hidden="1" x14ac:dyDescent="0.25"/>
    <row r="21" spans="1:3" hidden="1" x14ac:dyDescent="0.25"/>
    <row r="22" spans="1:3" hidden="1" x14ac:dyDescent="0.25"/>
    <row r="23" spans="1:3" hidden="1" x14ac:dyDescent="0.25"/>
    <row r="24" spans="1:3" hidden="1" x14ac:dyDescent="0.25"/>
    <row r="25" spans="1:3" hidden="1" x14ac:dyDescent="0.25"/>
    <row r="26" spans="1:3" hidden="1" x14ac:dyDescent="0.25"/>
    <row r="27" spans="1:3" hidden="1" x14ac:dyDescent="0.25"/>
    <row r="28" spans="1:3" hidden="1" x14ac:dyDescent="0.25"/>
    <row r="29" spans="1:3" hidden="1" x14ac:dyDescent="0.25"/>
    <row r="30" spans="1:3" hidden="1" x14ac:dyDescent="0.25"/>
    <row r="31" spans="1:3" hidden="1" x14ac:dyDescent="0.25"/>
    <row r="32" spans="1: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64</v>
      </c>
      <c r="D1" s="59" t="s">
        <v>65</v>
      </c>
      <c r="E1" s="59" t="s">
        <v>56</v>
      </c>
      <c r="F1" s="52" t="s">
        <v>66</v>
      </c>
      <c r="G1" s="52" t="s">
        <v>74</v>
      </c>
      <c r="H1" s="52" t="s">
        <v>67</v>
      </c>
      <c r="I1" s="52" t="s">
        <v>51</v>
      </c>
      <c r="J1" s="11" t="s">
        <v>68</v>
      </c>
      <c r="K1" s="11" t="s">
        <v>69</v>
      </c>
    </row>
    <row r="2" spans="1:11" s="23" customFormat="1" ht="15.75" thickTop="1" x14ac:dyDescent="0.25">
      <c r="A2" s="28">
        <v>2015</v>
      </c>
      <c r="B2" s="49">
        <v>11310595.83</v>
      </c>
      <c r="C2" s="49">
        <v>0</v>
      </c>
      <c r="D2" s="49">
        <f>B2+C2</f>
        <v>11310595.83</v>
      </c>
      <c r="E2" s="50">
        <f>D2</f>
        <v>11310595.83</v>
      </c>
      <c r="F2" s="49">
        <v>10569126.049909009</v>
      </c>
      <c r="G2" s="49">
        <v>0</v>
      </c>
      <c r="H2" s="49">
        <f>F2-G2</f>
        <v>10569126.049909009</v>
      </c>
      <c r="I2" s="49">
        <f>AVERAGEIF(E2:E4,"&lt;&gt;0")</f>
        <v>11343914.499407999</v>
      </c>
      <c r="J2" s="49">
        <v>9513486.5779496171</v>
      </c>
      <c r="K2" s="39">
        <f>IF(H2&gt;I2,IF(I2&gt;J2,I2,J2),H2)</f>
        <v>10569126.049909009</v>
      </c>
    </row>
    <row r="3" spans="1:11" s="23" customFormat="1" x14ac:dyDescent="0.25">
      <c r="A3" s="28">
        <v>2014</v>
      </c>
      <c r="B3" s="49">
        <v>12274162.75</v>
      </c>
      <c r="C3" s="49"/>
      <c r="D3" s="49">
        <f t="shared" ref="D3:D4" si="0">B3+C3</f>
        <v>12274162.75</v>
      </c>
      <c r="E3" s="50">
        <f>D3*Pristalsregulering!C7</f>
        <v>12283982.0802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10274702</v>
      </c>
      <c r="C4" s="49"/>
      <c r="D4" s="49">
        <f t="shared" si="0"/>
        <v>10274702</v>
      </c>
      <c r="E4" s="50">
        <f>D4*Pristalsregulering!$C$6*Pristalsregulering!$C$7</f>
        <v>10437165.588023998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4" width="30.7109375" customWidth="1"/>
    <col min="5" max="5" width="30.7109375" style="22" customWidth="1"/>
    <col min="6" max="6" width="30.7109375" style="55" customWidth="1"/>
    <col min="7" max="8" width="30.7109375" customWidth="1"/>
    <col min="9" max="9" width="30.7109375" style="22" customWidth="1"/>
    <col min="10" max="10" width="30.7109375" style="55" customWidth="1"/>
    <col min="11" max="13" width="30.7109375" customWidth="1"/>
    <col min="14" max="14" width="30.7109375" style="55" customWidth="1"/>
    <col min="15" max="15" width="9.140625" hidden="1" customWidth="1"/>
    <col min="16" max="40" width="0" hidden="1" customWidth="1"/>
    <col min="41" max="41" width="9.140625" hidden="1" customWidth="1"/>
    <col min="42" max="57" width="0" hidden="1" customWidth="1"/>
    <col min="58" max="58" width="9.140625" hidden="1" customWidth="1"/>
    <col min="59" max="63" width="0" hidden="1" customWidth="1"/>
    <col min="64" max="64" width="9.140625" hidden="1" customWidth="1"/>
    <col min="65" max="65" width="0" hidden="1" customWidth="1"/>
    <col min="66" max="66" width="9.140625" hidden="1" customWidth="1"/>
    <col min="67" max="71" width="0" hidden="1" customWidth="1"/>
    <col min="72" max="72" width="9.140625" hidden="1" customWidth="1"/>
    <col min="73" max="92" width="0" hidden="1" customWidth="1"/>
    <col min="93" max="93" width="9.140625" hidden="1" customWidth="1"/>
    <col min="94" max="118" width="0" hidden="1" customWidth="1"/>
    <col min="119" max="119" width="9.140625" hidden="1" customWidth="1"/>
    <col min="120" max="135" width="0" hidden="1" customWidth="1"/>
    <col min="136" max="136" width="9.140625" hidden="1" customWidth="1"/>
    <col min="137" max="141" width="0" hidden="1" customWidth="1"/>
    <col min="142" max="142" width="9.140625" hidden="1" customWidth="1"/>
    <col min="143" max="143" width="0" hidden="1" customWidth="1"/>
    <col min="144" max="144" width="9.140625" hidden="1" customWidth="1"/>
    <col min="145" max="149" width="0" hidden="1" customWidth="1"/>
    <col min="150" max="150" width="9.140625" hidden="1" customWidth="1"/>
    <col min="151" max="152" width="0" hidden="1" customWidth="1"/>
    <col min="153" max="153" width="9.140625" hidden="1" customWidth="1"/>
    <col min="154" max="158" width="0" hidden="1" customWidth="1"/>
    <col min="159" max="159" width="9.140625" hidden="1" customWidth="1"/>
    <col min="160" max="160" width="0" hidden="1" customWidth="1"/>
    <col min="161" max="161" width="9.140625" hidden="1" customWidth="1"/>
    <col min="162" max="166" width="0" hidden="1" customWidth="1"/>
    <col min="167" max="167" width="9.140625" hidden="1" customWidth="1"/>
    <col min="168" max="172" width="0" hidden="1" customWidth="1"/>
    <col min="173" max="173" width="9.140625" hidden="1" customWidth="1"/>
    <col min="174" max="174" width="0" hidden="1" customWidth="1"/>
    <col min="175" max="175" width="9.140625" hidden="1" customWidth="1"/>
    <col min="176" max="180" width="0" hidden="1" customWidth="1"/>
    <col min="181" max="181" width="9.140625" hidden="1" customWidth="1"/>
    <col min="182" max="196" width="0" hidden="1" customWidth="1"/>
    <col min="197" max="197" width="9.140625" hidden="1" customWidth="1"/>
    <col min="198" max="213" width="0" hidden="1" customWidth="1"/>
    <col min="214" max="214" width="9.140625" hidden="1" customWidth="1"/>
    <col min="215" max="219" width="0" hidden="1" customWidth="1"/>
    <col min="220" max="220" width="9.140625" hidden="1" customWidth="1"/>
    <col min="221" max="221" width="0" hidden="1" customWidth="1"/>
    <col min="222" max="222" width="9.140625" hidden="1" customWidth="1"/>
    <col min="223" max="227" width="0" hidden="1" customWidth="1"/>
    <col min="228" max="228" width="9.140625" hidden="1" customWidth="1"/>
    <col min="229" max="230" width="0" hidden="1" customWidth="1"/>
    <col min="231" max="231" width="9.140625" hidden="1" customWidth="1"/>
    <col min="232" max="236" width="0" hidden="1" customWidth="1"/>
    <col min="237" max="237" width="9.140625" hidden="1" customWidth="1"/>
    <col min="238" max="238" width="0" hidden="1" customWidth="1"/>
    <col min="239" max="239" width="9.140625" hidden="1" customWidth="1"/>
    <col min="240" max="244" width="0" hidden="1" customWidth="1"/>
    <col min="245" max="245" width="9.140625" hidden="1" customWidth="1"/>
    <col min="246" max="250" width="0" hidden="1" customWidth="1"/>
    <col min="251" max="251" width="9.140625" hidden="1" customWidth="1"/>
    <col min="252" max="252" width="0" hidden="1" customWidth="1"/>
    <col min="253" max="253" width="9.140625" hidden="1" customWidth="1"/>
    <col min="254" max="258" width="0" hidden="1" customWidth="1"/>
    <col min="259" max="259" width="9.140625" hidden="1" customWidth="1"/>
    <col min="260" max="261" width="0" hidden="1" customWidth="1"/>
    <col min="262" max="262" width="9.140625" hidden="1" customWidth="1"/>
    <col min="263" max="267" width="0" hidden="1" customWidth="1"/>
    <col min="268" max="268" width="9.140625" hidden="1" customWidth="1"/>
    <col min="269" max="269" width="0" hidden="1" customWidth="1"/>
    <col min="270" max="270" width="9.140625" hidden="1" customWidth="1"/>
    <col min="271" max="275" width="0" hidden="1" customWidth="1"/>
    <col min="276" max="276" width="9.140625" hidden="1" customWidth="1"/>
    <col min="277" max="281" width="0" hidden="1" customWidth="1"/>
    <col min="282" max="282" width="9.140625" hidden="1" customWidth="1"/>
    <col min="283" max="283" width="0" hidden="1" customWidth="1"/>
    <col min="284" max="284" width="9.140625" hidden="1" customWidth="1"/>
    <col min="285" max="289" width="0" hidden="1" customWidth="1"/>
    <col min="290" max="291" width="9.140625" hidden="1" customWidth="1"/>
    <col min="292" max="296" width="0" hidden="1" customWidth="1"/>
    <col min="297" max="297" width="9.140625" hidden="1" customWidth="1"/>
    <col min="298" max="302" width="0" hidden="1" customWidth="1"/>
    <col min="303" max="303" width="9.140625" hidden="1" customWidth="1"/>
    <col min="304" max="304" width="0" hidden="1" customWidth="1"/>
    <col min="305" max="305" width="9.140625" hidden="1" customWidth="1"/>
    <col min="306" max="310" width="0" hidden="1" customWidth="1"/>
    <col min="311" max="311" width="9.140625" hidden="1" customWidth="1"/>
    <col min="312" max="313" width="0" hidden="1" customWidth="1"/>
    <col min="314" max="314" width="9.140625" hidden="1" customWidth="1"/>
    <col min="315" max="319" width="0" hidden="1" customWidth="1"/>
    <col min="320" max="320" width="9.140625" hidden="1" customWidth="1"/>
    <col min="321" max="321" width="0" hidden="1" customWidth="1"/>
    <col min="322" max="322" width="9.140625" hidden="1" customWidth="1"/>
    <col min="323" max="327" width="0" hidden="1" customWidth="1"/>
    <col min="328" max="328" width="9.140625" hidden="1" customWidth="1"/>
    <col min="329" max="333" width="0" hidden="1" customWidth="1"/>
    <col min="334" max="334" width="9.140625" hidden="1" customWidth="1"/>
    <col min="335" max="335" width="0" hidden="1" customWidth="1"/>
    <col min="336" max="336" width="9.140625" hidden="1" customWidth="1"/>
    <col min="337" max="341" width="0" hidden="1" customWidth="1"/>
    <col min="342" max="16384" width="9.140625" hidden="1"/>
  </cols>
  <sheetData>
    <row r="1" spans="1:14" s="27" customFormat="1" ht="15.75" thickBot="1" x14ac:dyDescent="0.3">
      <c r="A1" s="9"/>
      <c r="B1" s="33" t="s">
        <v>80</v>
      </c>
      <c r="C1" s="33"/>
      <c r="D1" s="33"/>
      <c r="E1" s="33"/>
      <c r="F1" s="65" t="s">
        <v>81</v>
      </c>
      <c r="G1" s="10"/>
      <c r="H1" s="10"/>
      <c r="I1" s="10"/>
      <c r="J1" s="65" t="s">
        <v>82</v>
      </c>
      <c r="K1" s="10"/>
      <c r="L1" s="10"/>
      <c r="M1" s="10"/>
      <c r="N1" s="65"/>
    </row>
    <row r="2" spans="1:14" ht="30.75" thickTop="1" x14ac:dyDescent="0.25">
      <c r="A2" s="17" t="s">
        <v>13</v>
      </c>
      <c r="B2" s="34" t="s">
        <v>22</v>
      </c>
      <c r="C2" s="34" t="s">
        <v>23</v>
      </c>
      <c r="D2" s="34" t="s">
        <v>24</v>
      </c>
      <c r="E2" s="34" t="s">
        <v>25</v>
      </c>
      <c r="F2" s="56" t="s">
        <v>22</v>
      </c>
      <c r="G2" s="34" t="s">
        <v>23</v>
      </c>
      <c r="H2" s="34" t="s">
        <v>24</v>
      </c>
      <c r="I2" s="34" t="s">
        <v>25</v>
      </c>
      <c r="J2" s="56" t="s">
        <v>22</v>
      </c>
      <c r="K2" s="34" t="s">
        <v>23</v>
      </c>
      <c r="L2" s="34" t="s">
        <v>24</v>
      </c>
      <c r="M2" s="34" t="s">
        <v>25</v>
      </c>
      <c r="N2" s="53" t="s">
        <v>26</v>
      </c>
    </row>
    <row r="3" spans="1:14" s="22" customFormat="1" x14ac:dyDescent="0.25">
      <c r="A3" s="28">
        <v>2016</v>
      </c>
      <c r="B3" s="74">
        <v>0</v>
      </c>
      <c r="C3" s="74">
        <v>0</v>
      </c>
      <c r="D3" s="74">
        <v>0</v>
      </c>
      <c r="E3" s="74">
        <v>0</v>
      </c>
      <c r="F3" s="45">
        <f>B3/Pristalsregulering!$C$8</f>
        <v>0</v>
      </c>
      <c r="G3" s="35">
        <f>C3/Pristalsregulering!$C$8</f>
        <v>0</v>
      </c>
      <c r="H3" s="35">
        <f>D3/Pristalsregulering!$C$8</f>
        <v>0</v>
      </c>
      <c r="I3" s="35">
        <f>E3/Pristalsregulering!$C$8</f>
        <v>0</v>
      </c>
      <c r="J3" s="45">
        <f>IF(F4=0,0,AVERAGEIF(F4:F6,"&lt;&gt;0"))+F3</f>
        <v>128832.2012</v>
      </c>
      <c r="K3" s="38">
        <f>IF(G4=0,0,AVERAGEIF(G4:G6,"&lt;&gt;0"))+G3</f>
        <v>506369.1692</v>
      </c>
      <c r="L3" s="38">
        <f>IF(H4=0,0,AVERAGEIF(H4:H6,"&lt;&gt;0"))+H3</f>
        <v>0</v>
      </c>
      <c r="M3" s="38">
        <f>IF(I4=0,0,AVERAGEIF(I4:I6,"&lt;&gt;0"))+I3</f>
        <v>888211.17</v>
      </c>
      <c r="N3" s="57">
        <f>SUM(J3:M3)</f>
        <v>1523412.5404000001</v>
      </c>
    </row>
    <row r="4" spans="1:14" x14ac:dyDescent="0.25">
      <c r="A4" s="28">
        <v>2015</v>
      </c>
      <c r="B4" s="35">
        <v>40738</v>
      </c>
      <c r="C4" s="35">
        <v>455620</v>
      </c>
      <c r="D4" s="35"/>
      <c r="E4" s="35">
        <v>888211.17</v>
      </c>
      <c r="F4" s="45">
        <f t="shared" ref="F4:I4" si="0">B4</f>
        <v>40738</v>
      </c>
      <c r="G4" s="35">
        <f t="shared" si="0"/>
        <v>455620</v>
      </c>
      <c r="H4" s="35">
        <f t="shared" si="0"/>
        <v>0</v>
      </c>
      <c r="I4" s="35">
        <f t="shared" si="0"/>
        <v>888211.17</v>
      </c>
      <c r="J4" s="45"/>
      <c r="K4" s="38"/>
      <c r="L4" s="38"/>
      <c r="M4" s="38"/>
      <c r="N4" s="54"/>
    </row>
    <row r="5" spans="1:14" x14ac:dyDescent="0.25">
      <c r="A5" s="28">
        <v>2014</v>
      </c>
      <c r="B5" s="35">
        <v>216753</v>
      </c>
      <c r="C5" s="35">
        <v>556673</v>
      </c>
      <c r="D5" s="35">
        <v>49760</v>
      </c>
      <c r="E5" s="35"/>
      <c r="F5" s="45">
        <f>B5*Pristalsregulering!$C$7</f>
        <v>216926.40239999999</v>
      </c>
      <c r="G5" s="35">
        <f>C5*Pristalsregulering!$C$7</f>
        <v>557118.33840000001</v>
      </c>
      <c r="H5" s="35">
        <f>D5*Pristalsregulering!$C$7</f>
        <v>49799.807999999997</v>
      </c>
      <c r="I5" s="35">
        <f>E5*Pristalsregulering!$C$7</f>
        <v>0</v>
      </c>
      <c r="J5" s="45"/>
      <c r="K5" s="35"/>
      <c r="L5" s="35"/>
      <c r="M5" s="38"/>
      <c r="N5" s="45"/>
    </row>
    <row r="6" spans="1:14" x14ac:dyDescent="0.25">
      <c r="A6" s="28">
        <v>2013</v>
      </c>
      <c r="B6" s="35"/>
      <c r="C6" s="35"/>
      <c r="D6" s="35"/>
      <c r="E6" s="35"/>
      <c r="F6" s="45">
        <f>B6*Pristalsregulering!$C$7*Pristalsregulering!$C$6</f>
        <v>0</v>
      </c>
      <c r="G6" s="35">
        <f>C6*Pristalsregulering!$C$7*Pristalsregulering!$C$6</f>
        <v>0</v>
      </c>
      <c r="H6" s="35">
        <f>D6*Pristalsregulering!$C$7*Pristalsregulering!$C$6</f>
        <v>0</v>
      </c>
      <c r="I6" s="35">
        <f>E6*Pristalsregulering!$C$7*Pristalsregulering!$C$6</f>
        <v>0</v>
      </c>
      <c r="J6" s="45"/>
      <c r="K6" s="35"/>
      <c r="L6" s="35"/>
      <c r="M6" s="38"/>
      <c r="N6" s="45"/>
    </row>
    <row r="7" spans="1:14" hidden="1" x14ac:dyDescent="0.25"/>
    <row r="8" spans="1:14" hidden="1" x14ac:dyDescent="0.25"/>
    <row r="9" spans="1:14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5" t="s">
        <v>27</v>
      </c>
      <c r="C1" s="76"/>
      <c r="D1" s="76"/>
      <c r="E1" s="77" t="s">
        <v>57</v>
      </c>
      <c r="F1" s="78"/>
      <c r="G1" s="79"/>
      <c r="H1" s="29"/>
    </row>
    <row r="2" spans="1:8" s="21" customFormat="1" ht="15.75" thickTop="1" x14ac:dyDescent="0.25">
      <c r="A2" s="19" t="s">
        <v>13</v>
      </c>
      <c r="B2" s="16" t="s">
        <v>28</v>
      </c>
      <c r="C2" s="20" t="s">
        <v>29</v>
      </c>
      <c r="D2" s="20" t="s">
        <v>30</v>
      </c>
      <c r="E2" s="16" t="s">
        <v>28</v>
      </c>
      <c r="F2" s="20" t="s">
        <v>29</v>
      </c>
      <c r="G2" s="46" t="s">
        <v>30</v>
      </c>
      <c r="H2" s="6" t="s">
        <v>32</v>
      </c>
    </row>
    <row r="3" spans="1:8" x14ac:dyDescent="0.25">
      <c r="A3" s="31">
        <v>2015</v>
      </c>
      <c r="B3" s="41">
        <v>27500</v>
      </c>
      <c r="C3" s="42">
        <v>88568</v>
      </c>
      <c r="D3" s="42">
        <v>0</v>
      </c>
      <c r="E3" s="41">
        <f>B3</f>
        <v>27500</v>
      </c>
      <c r="F3" s="42">
        <f t="shared" ref="F3:G3" si="0">C3</f>
        <v>88568</v>
      </c>
      <c r="G3" s="43">
        <f t="shared" si="0"/>
        <v>0</v>
      </c>
      <c r="H3" s="44">
        <f>IF(E3=0,0,AVERAGEIF(E3:E5,"&lt;&gt;0"))+IF(F3=0,0,AVERAGEIF(F3:F5,"&lt;&gt;0"))+IF(G3=0,0,AVERAGEIF(G3:G5,"&lt;&gt;0"))</f>
        <v>108678.47155333332</v>
      </c>
    </row>
    <row r="4" spans="1:8" x14ac:dyDescent="0.25">
      <c r="A4" s="31">
        <v>2014</v>
      </c>
      <c r="B4" s="41">
        <v>27500</v>
      </c>
      <c r="C4" s="42">
        <v>79272</v>
      </c>
      <c r="D4" s="42">
        <v>0</v>
      </c>
      <c r="E4" s="41">
        <f>B4*Pristalsregulering!$C$7</f>
        <v>27521.999999999996</v>
      </c>
      <c r="F4" s="42">
        <f>C4*Pristalsregulering!$C$7</f>
        <v>79335.417599999986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27500</v>
      </c>
      <c r="C5" s="42">
        <v>74005</v>
      </c>
      <c r="D5" s="42">
        <v>0</v>
      </c>
      <c r="E5" s="41">
        <f>B5*Pristalsregulering!$C$7*Pristalsregulering!$C$6</f>
        <v>27934.829999999994</v>
      </c>
      <c r="F5" s="42">
        <f>C5*Pristalsregulering!$C$7*Pristalsregulering!$C$6</f>
        <v>75175.167059999992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3"/>
      <c r="B1" s="78" t="s">
        <v>71</v>
      </c>
      <c r="C1" s="78"/>
      <c r="D1" s="79"/>
      <c r="E1" s="80" t="s">
        <v>72</v>
      </c>
      <c r="F1" s="80"/>
      <c r="G1" s="80"/>
    </row>
    <row r="2" spans="1:7" s="22" customFormat="1" ht="15.75" thickTop="1" x14ac:dyDescent="0.25">
      <c r="A2" s="71" t="s">
        <v>13</v>
      </c>
      <c r="B2" s="23" t="s">
        <v>70</v>
      </c>
      <c r="C2" s="23" t="s">
        <v>1</v>
      </c>
      <c r="D2" s="28" t="s">
        <v>83</v>
      </c>
      <c r="E2" s="22" t="s">
        <v>0</v>
      </c>
      <c r="F2" s="22" t="s">
        <v>1</v>
      </c>
      <c r="G2" s="22" t="s">
        <v>83</v>
      </c>
    </row>
    <row r="3" spans="1:7" s="22" customFormat="1" x14ac:dyDescent="0.25">
      <c r="A3" s="72">
        <v>2015</v>
      </c>
      <c r="B3" s="38">
        <v>26165614.85935666</v>
      </c>
      <c r="C3" s="38">
        <v>4817422.0600000015</v>
      </c>
      <c r="D3" s="40">
        <v>1016414.07666667</v>
      </c>
      <c r="E3" s="35">
        <f>B3*Pristalsregulering!C2*Pristalsregulering!C3*Pristalsregulering!C4*Pristalsregulering!C5*Pristalsregulering!C6*Pristalsregulering!C7</f>
        <v>28486477.817834776</v>
      </c>
      <c r="F3" s="35">
        <v>4935878.0369066074</v>
      </c>
      <c r="G3" s="35">
        <f xml:space="preserve"> D3/Pristalsregulering!$C$8</f>
        <v>1020291.1831626883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5" t="s">
        <v>43</v>
      </c>
      <c r="C1" s="76"/>
      <c r="D1" s="76"/>
      <c r="E1" s="76"/>
      <c r="F1" s="77" t="s">
        <v>58</v>
      </c>
      <c r="G1" s="78"/>
      <c r="H1" s="78"/>
      <c r="I1" s="78"/>
      <c r="J1" s="81" t="s">
        <v>32</v>
      </c>
      <c r="K1" s="80"/>
      <c r="L1" s="82"/>
      <c r="M1" s="13"/>
    </row>
    <row r="2" spans="1:14" s="26" customFormat="1" ht="15.75" thickTop="1" x14ac:dyDescent="0.25">
      <c r="A2" s="19" t="s">
        <v>13</v>
      </c>
      <c r="B2" s="8" t="s">
        <v>44</v>
      </c>
      <c r="C2" s="7" t="s">
        <v>45</v>
      </c>
      <c r="D2" s="7" t="s">
        <v>46</v>
      </c>
      <c r="E2" s="51" t="s">
        <v>47</v>
      </c>
      <c r="F2" s="7" t="s">
        <v>44</v>
      </c>
      <c r="G2" s="7" t="s">
        <v>45</v>
      </c>
      <c r="H2" s="7" t="s">
        <v>46</v>
      </c>
      <c r="I2" s="51" t="s">
        <v>47</v>
      </c>
      <c r="J2" s="20" t="s">
        <v>48</v>
      </c>
      <c r="K2" s="20" t="s">
        <v>45</v>
      </c>
      <c r="L2" s="15" t="s">
        <v>75</v>
      </c>
      <c r="M2" s="6" t="s">
        <v>31</v>
      </c>
      <c r="N2" s="32"/>
    </row>
    <row r="3" spans="1:14" x14ac:dyDescent="0.25">
      <c r="A3" s="28">
        <v>2015</v>
      </c>
      <c r="B3" s="45">
        <v>0</v>
      </c>
      <c r="C3" s="38">
        <v>2192130</v>
      </c>
      <c r="D3" s="38">
        <v>0</v>
      </c>
      <c r="E3" s="40">
        <v>0</v>
      </c>
      <c r="F3" s="38">
        <f>B3</f>
        <v>0</v>
      </c>
      <c r="G3" s="38">
        <f>C3</f>
        <v>2192130</v>
      </c>
      <c r="H3" s="38">
        <f>D3</f>
        <v>0</v>
      </c>
      <c r="I3" s="40">
        <f>E3</f>
        <v>0</v>
      </c>
      <c r="J3" s="42">
        <f>AVERAGE(F3:F5)</f>
        <v>2056.0034879999998</v>
      </c>
      <c r="K3" s="42">
        <f>G3</f>
        <v>2192130</v>
      </c>
      <c r="L3" s="43">
        <f>AVERAGE(H3:H5)+AVERAGE(I3:I5)</f>
        <v>0</v>
      </c>
      <c r="M3" s="44">
        <f>SUM(J3:L3)</f>
        <v>2194186.003488</v>
      </c>
      <c r="N3" s="23"/>
    </row>
    <row r="4" spans="1:14" x14ac:dyDescent="0.25">
      <c r="A4" s="28">
        <v>2014</v>
      </c>
      <c r="B4" s="45">
        <v>0</v>
      </c>
      <c r="C4" s="38">
        <v>1903536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1905058.8287999998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6072</v>
      </c>
      <c r="C5" s="38">
        <v>1531746</v>
      </c>
      <c r="D5" s="38">
        <v>0</v>
      </c>
      <c r="E5" s="40">
        <v>0</v>
      </c>
      <c r="F5" s="38">
        <f>IF(B5="","",B5*Pristalsregulering!$C$7*Pristalsregulering!$C$6)</f>
        <v>6168.010463999999</v>
      </c>
      <c r="G5" s="38">
        <f>IF(C5="","",C5*Pristalsregulering!$C$7*Pristalsregulering!$C$6)</f>
        <v>1555965.9677519996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33</v>
      </c>
      <c r="C1" s="68" t="s">
        <v>34</v>
      </c>
      <c r="D1" s="68" t="s">
        <v>35</v>
      </c>
      <c r="E1" s="68" t="s">
        <v>36</v>
      </c>
      <c r="F1" s="68" t="s">
        <v>37</v>
      </c>
      <c r="G1" s="68" t="s">
        <v>38</v>
      </c>
      <c r="H1" s="68" t="s">
        <v>39</v>
      </c>
      <c r="I1" s="68" t="s">
        <v>40</v>
      </c>
      <c r="J1" s="68" t="s">
        <v>41</v>
      </c>
      <c r="K1" s="68" t="s">
        <v>59</v>
      </c>
      <c r="L1" s="69" t="s">
        <v>42</v>
      </c>
      <c r="M1" s="14" t="s">
        <v>31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253193</v>
      </c>
      <c r="E2" s="42">
        <v>5144</v>
      </c>
      <c r="F2" s="42">
        <v>0</v>
      </c>
      <c r="G2" s="42">
        <v>0</v>
      </c>
      <c r="H2" s="42">
        <v>1015945</v>
      </c>
      <c r="I2" s="42">
        <v>0</v>
      </c>
      <c r="J2" s="42"/>
      <c r="K2" s="42"/>
      <c r="L2" s="43">
        <v>0</v>
      </c>
      <c r="M2" s="44">
        <f>SUM(B2:L2)</f>
        <v>1306805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49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49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B28"/>
  <sheetViews>
    <sheetView workbookViewId="0"/>
  </sheetViews>
  <sheetFormatPr defaultColWidth="0" defaultRowHeight="15" zeroHeight="1" x14ac:dyDescent="0.25"/>
  <cols>
    <col min="1" max="1" width="38.85546875" customWidth="1"/>
    <col min="2" max="2" width="18" style="35" bestFit="1" customWidth="1"/>
    <col min="3" max="16384" width="9.140625" hidden="1"/>
  </cols>
  <sheetData>
    <row r="1" spans="1:2" x14ac:dyDescent="0.25">
      <c r="A1" s="63" t="s">
        <v>60</v>
      </c>
      <c r="B1" s="64" t="s">
        <v>61</v>
      </c>
    </row>
    <row r="2" spans="1:2" x14ac:dyDescent="0.25">
      <c r="A2" s="23" t="s">
        <v>76</v>
      </c>
      <c r="B2" s="35">
        <v>1315736</v>
      </c>
    </row>
    <row r="3" spans="1:2" x14ac:dyDescent="0.25">
      <c r="A3" t="s">
        <v>77</v>
      </c>
      <c r="B3" s="35">
        <v>0</v>
      </c>
    </row>
    <row r="4" spans="1:2" x14ac:dyDescent="0.25">
      <c r="A4" t="s">
        <v>78</v>
      </c>
      <c r="B4" s="35">
        <v>733312.42506838206</v>
      </c>
    </row>
    <row r="5" spans="1:2" x14ac:dyDescent="0.25">
      <c r="A5" t="s">
        <v>79</v>
      </c>
      <c r="B5" s="35">
        <v>0</v>
      </c>
    </row>
    <row r="6" spans="1:2" hidden="1" x14ac:dyDescent="0.25"/>
    <row r="7" spans="1:2" hidden="1" x14ac:dyDescent="0.25"/>
    <row r="8" spans="1:2" hidden="1" x14ac:dyDescent="0.25"/>
    <row r="9" spans="1:2" hidden="1" x14ac:dyDescent="0.25"/>
    <row r="10" spans="1:2" hidden="1" x14ac:dyDescent="0.25"/>
    <row r="11" spans="1:2" hidden="1" x14ac:dyDescent="0.25"/>
    <row r="12" spans="1:2" hidden="1" x14ac:dyDescent="0.25"/>
    <row r="13" spans="1:2" hidden="1" x14ac:dyDescent="0.25"/>
    <row r="14" spans="1:2" hidden="1" x14ac:dyDescent="0.25"/>
    <row r="15" spans="1:2" hidden="1" x14ac:dyDescent="0.25"/>
    <row r="16" spans="1:2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</sheetData>
  <sheetProtection password="DFE9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62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53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54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Medfinansiering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2017-09-14T11:46:11Z</dcterms:modified>
</cp:coreProperties>
</file>