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externalLinks/externalLink1.xml" ContentType="application/vnd.openxmlformats-officedocument.spreadsheetml.externalLink+xml"/>
  <Override PartName="/xl/externalLinks/externalLink2.xml" ContentType="application/vnd.openxmlformats-officedocument.spreadsheetml.externalLink+xml"/>
  <Override PartName="/xl/externalLinks/externalLink3.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0401"/>
  <workbookPr codeName="Denne_projektmappe" defaultThemeVersion="124226"/>
  <mc:AlternateContent xmlns:mc="http://schemas.openxmlformats.org/markup-compatibility/2006">
    <mc:Choice Requires="x15">
      <x15ac:absPath xmlns:x15ac="http://schemas.microsoft.com/office/spreadsheetml/2010/11/ac" url="E:\VAND\Sagsbehandling\Drikkevand\FORS Vand Roskilde AS (V155)\ØR2024\"/>
    </mc:Choice>
  </mc:AlternateContent>
  <xr:revisionPtr revIDLastSave="0" documentId="13_ncr:1_{92661E69-3BB1-483D-922D-4F382998D570}" xr6:coauthVersionLast="36" xr6:coauthVersionMax="36" xr10:uidLastSave="{00000000-0000-0000-0000-000000000000}"/>
  <bookViews>
    <workbookView xWindow="3105" yWindow="990" windowWidth="12735" windowHeight="4620" tabRatio="872" xr2:uid="{00000000-000D-0000-FFFF-FFFF00000000}"/>
  </bookViews>
  <sheets>
    <sheet name="1. Forside" sheetId="1" r:id="rId1"/>
    <sheet name="Fane 2.1. Økonomisk ramme 2024" sheetId="2" r:id="rId2"/>
    <sheet name="Fane 2.2. Økonomisk ramme 2025" sheetId="15" r:id="rId3"/>
    <sheet name="Fane 2.3. Økonomisk ramme 2026" sheetId="22" r:id="rId4"/>
    <sheet name="Fane 2.4. Økonomisk ramme 2027" sheetId="23" r:id="rId5"/>
    <sheet name="Fane 3. Omkostninger i ØR2023" sheetId="27" r:id="rId6"/>
    <sheet name="Fane 4.1. Gen. krav - drift" sheetId="30" r:id="rId7"/>
    <sheet name="Fane 4.2. Gen. krav - anlæg" sheetId="36" r:id="rId8"/>
    <sheet name="Fane 5. Individuelt eff. krav" sheetId="31" r:id="rId9"/>
    <sheet name="Fane 6. Ikke-påvirkelige omk." sheetId="19" r:id="rId10"/>
    <sheet name="Fane 7. Kontrol af ØR2022" sheetId="42" r:id="rId11"/>
    <sheet name="Fane 8. Skattesagen" sheetId="40" r:id="rId12"/>
    <sheet name="Fane 9. Anlægsprojekter (§ 19) " sheetId="11" r:id="rId13"/>
    <sheet name="Fane 10.1. Varige tillæg" sheetId="37" r:id="rId14"/>
    <sheet name="Fane 10.2. Engangstillæg" sheetId="39" r:id="rId15"/>
    <sheet name="Fane 11. Tilknyttet virksomhed" sheetId="29" r:id="rId16"/>
    <sheet name="Fane 12. Bortfald" sheetId="21" r:id="rId17"/>
    <sheet name="Fane 13. Nøgletal" sheetId="26" r:id="rId18"/>
  </sheets>
  <externalReferences>
    <externalReference r:id="rId19"/>
    <externalReference r:id="rId20"/>
    <externalReference r:id="rId21"/>
  </externalReferences>
  <definedNames>
    <definedName name="Pris19">[1]Nøgletal!$C$5</definedName>
    <definedName name="Pris20">[2]Nøgletal!$C$6</definedName>
    <definedName name="Pris21">[2]Nøgletal!$C$7</definedName>
    <definedName name="Pris21UnderSpild">[2]Nøgletal!$E$7</definedName>
    <definedName name="PrisDecimal19">[3]Nøgletal!$B$5</definedName>
    <definedName name="PrisDecimal20">[3]Nøgletal!$B$6</definedName>
    <definedName name="PrisDecimal21">[3]Nøgletal!$B$7</definedName>
    <definedName name="PrisDecimal21UnderSpild">[3]Nøgletal!$D$7</definedName>
    <definedName name="PrisDecimal22">[3]Nøgletal!$B$8</definedName>
    <definedName name="Tabel_Fane_11">'Fane 11. Tilknyttet virksomhed'!$B$8:$F$14</definedName>
    <definedName name="Tabel_Fane_12">'Fane 12. Bortfald'!$B$10:$F$14</definedName>
    <definedName name="Tabel_Fane_2_1">'Fane 2.1. Økonomisk ramme 2024'!$B$7:$D$33</definedName>
    <definedName name="Tabel_Fane_2_2">'Fane 2.2. Økonomisk ramme 2025'!$B$7:$D$20</definedName>
    <definedName name="Tabel_Fane_2_3">'Fane 2.3. Økonomisk ramme 2026'!$B$7:$D$20</definedName>
    <definedName name="Tabel_Fane_2_4">'Fane 2.4. Økonomisk ramme 2027'!$B$7:$D$20</definedName>
    <definedName name="Tabel_Fane_3">'Fane 3. Omkostninger i ØR2023'!$B$7:$D$33</definedName>
  </definedNames>
  <calcPr calcId="191029"/>
</workbook>
</file>

<file path=xl/calcChain.xml><?xml version="1.0" encoding="utf-8"?>
<calcChain xmlns="http://schemas.openxmlformats.org/spreadsheetml/2006/main">
  <c r="E24" i="42" l="1"/>
  <c r="C29" i="2" l="1"/>
  <c r="E32" i="42" l="1"/>
  <c r="E34" i="42" s="1"/>
  <c r="C8" i="2"/>
  <c r="C17" i="22" l="1"/>
  <c r="C17" i="15"/>
  <c r="E28" i="42"/>
  <c r="C13" i="29"/>
  <c r="C14" i="29" s="1"/>
  <c r="E14" i="39" l="1"/>
  <c r="C14" i="39"/>
  <c r="C31" i="2" l="1"/>
  <c r="E15" i="39" l="1"/>
  <c r="C15" i="39"/>
  <c r="J11" i="11"/>
  <c r="H11" i="11"/>
  <c r="F10" i="11" l="1"/>
  <c r="F11" i="11" s="1"/>
  <c r="C19" i="23" l="1"/>
  <c r="C19" i="22"/>
  <c r="C19" i="15"/>
  <c r="G18" i="40"/>
  <c r="E13" i="29" l="1"/>
  <c r="C19" i="19"/>
  <c r="C20" i="19" s="1"/>
  <c r="C15" i="23" l="1"/>
  <c r="C15" i="15"/>
  <c r="C15" i="22"/>
  <c r="E14" i="29"/>
  <c r="C14" i="2" s="1"/>
  <c r="E10" i="37"/>
  <c r="E17" i="37" s="1"/>
  <c r="E18" i="37" s="1"/>
  <c r="C10" i="37"/>
  <c r="C17" i="37" s="1"/>
  <c r="C18" i="37" s="1"/>
  <c r="G6" i="30" l="1"/>
  <c r="C23" i="2" l="1"/>
  <c r="C25" i="2" s="1"/>
  <c r="G10" i="30" l="1"/>
  <c r="G12" i="30" s="1"/>
  <c r="C10" i="2" l="1"/>
  <c r="E13" i="21"/>
  <c r="E14" i="21" s="1"/>
  <c r="C13" i="21"/>
  <c r="C14" i="21" s="1"/>
  <c r="C11" i="2" l="1"/>
  <c r="C12" i="2"/>
  <c r="G48" i="36" s="1"/>
  <c r="C24" i="2" l="1"/>
  <c r="C26" i="2" s="1"/>
  <c r="C27" i="2" l="1"/>
  <c r="G6" i="36"/>
  <c r="G10" i="36" s="1"/>
  <c r="G12" i="36" l="1"/>
  <c r="G16" i="36" s="1"/>
  <c r="G16" i="30"/>
  <c r="G19" i="30" s="1"/>
  <c r="G19" i="36" l="1"/>
  <c r="G23" i="30"/>
  <c r="G25" i="30" s="1"/>
  <c r="G23" i="36" l="1"/>
  <c r="G25" i="36" s="1"/>
  <c r="G29" i="36" s="1"/>
  <c r="G29" i="30"/>
  <c r="G31" i="30" s="1"/>
  <c r="G31" i="36" l="1"/>
  <c r="G35" i="36" s="1"/>
  <c r="G35" i="30" l="1"/>
  <c r="G37" i="30" l="1"/>
  <c r="G41" i="30" s="1"/>
  <c r="C9" i="2"/>
  <c r="C13" i="2"/>
  <c r="G48" i="30" l="1"/>
  <c r="C21" i="2"/>
  <c r="G43" i="30" l="1"/>
  <c r="G47" i="30" s="1"/>
  <c r="G49" i="30" l="1"/>
  <c r="C17" i="2" s="1"/>
  <c r="G37" i="36"/>
  <c r="G41" i="36" s="1"/>
  <c r="G53" i="30" l="1"/>
  <c r="G54" i="30" s="1"/>
  <c r="G43" i="36"/>
  <c r="G47" i="36" s="1"/>
  <c r="G58" i="30" l="1"/>
  <c r="G59" i="30" s="1"/>
  <c r="C11" i="15"/>
  <c r="G49" i="36"/>
  <c r="C18" i="2" s="1"/>
  <c r="C15" i="2"/>
  <c r="G53" i="36" l="1"/>
  <c r="G54" i="36" s="1"/>
  <c r="G63" i="30"/>
  <c r="G64" i="30" s="1"/>
  <c r="C11" i="23" s="1"/>
  <c r="C11" i="22"/>
  <c r="C16" i="2"/>
  <c r="C19" i="2" s="1"/>
  <c r="C32" i="2" l="1"/>
  <c r="G58" i="36"/>
  <c r="G59" i="36" s="1"/>
  <c r="C12" i="22" s="1"/>
  <c r="C12" i="15"/>
  <c r="C8" i="15" l="1"/>
  <c r="C9" i="15" s="1"/>
  <c r="C10" i="15" s="1"/>
  <c r="G63" i="36"/>
  <c r="G64" i="36" s="1"/>
  <c r="C12" i="23" s="1"/>
  <c r="C13" i="15" l="1"/>
  <c r="C20" i="15" s="1"/>
  <c r="C8" i="22" l="1"/>
  <c r="C9" i="22" s="1"/>
  <c r="C10" i="22" s="1"/>
  <c r="C13" i="22" s="1"/>
  <c r="C20" i="22" s="1"/>
  <c r="C8" i="23" l="1"/>
  <c r="C9" i="23" l="1"/>
  <c r="C10" i="23" s="1"/>
  <c r="C13" i="23" s="1"/>
  <c r="C20" i="23" s="1"/>
</calcChain>
</file>

<file path=xl/sharedStrings.xml><?xml version="1.0" encoding="utf-8"?>
<sst xmlns="http://schemas.openxmlformats.org/spreadsheetml/2006/main" count="552" uniqueCount="264">
  <si>
    <t>Beskrivelse af investeringen</t>
  </si>
  <si>
    <t>Std. levetid (år)</t>
  </si>
  <si>
    <t>Afskrivning</t>
  </si>
  <si>
    <t>kr.</t>
  </si>
  <si>
    <t>Bilag A</t>
  </si>
  <si>
    <t>Indholdsfortegnelse</t>
  </si>
  <si>
    <t>Fane 2.1</t>
  </si>
  <si>
    <t>Fane 5</t>
  </si>
  <si>
    <t>Fane 8</t>
  </si>
  <si>
    <t>Individuelt effektiviseringskrav</t>
  </si>
  <si>
    <t>Driftsomkostninger</t>
  </si>
  <si>
    <t>Ikke-påvirkelige omkostninger</t>
  </si>
  <si>
    <t>Oversigt over den økonomiske ramme</t>
  </si>
  <si>
    <t>Prisudvikling</t>
  </si>
  <si>
    <t>Fane 2.2</t>
  </si>
  <si>
    <t>Beskrivelse af tillæg</t>
  </si>
  <si>
    <t>Beskrivelse af bortfald eller nedsættelse</t>
  </si>
  <si>
    <t>Prisudvikling i kr.</t>
  </si>
  <si>
    <t>år</t>
  </si>
  <si>
    <t>Omkostninger i alt</t>
  </si>
  <si>
    <t>Vejledende</t>
  </si>
  <si>
    <t>Prisudvikling til brug for nye omkostninger i ØR2018</t>
  </si>
  <si>
    <t>Generelt effektiviseringskrav - Drift</t>
  </si>
  <si>
    <t>Generelt effektiviseringskrav - Anlæg</t>
  </si>
  <si>
    <t>Bortfald eller nedsættelse af omkostninger - Anlæg</t>
  </si>
  <si>
    <t>Bortfald eller nedsættelse af omkostninger - Drift</t>
  </si>
  <si>
    <t>Finansielle omkostninger</t>
  </si>
  <si>
    <t>Anlægsomkostninger</t>
  </si>
  <si>
    <t>Beskrivelse af ikke-påvirkelige omkostninger</t>
  </si>
  <si>
    <t>- Heraf Faktisk eller planlagt genanbringelse af væsentlige indtægter</t>
  </si>
  <si>
    <t>Fane 2.3</t>
  </si>
  <si>
    <t>Fane 2.4</t>
  </si>
  <si>
    <t>Bortfald</t>
  </si>
  <si>
    <t>Nye tillæg - Drift</t>
  </si>
  <si>
    <t>Nye tillæg - Anlæg</t>
  </si>
  <si>
    <t>Prisudvikling til brug for nye omkostninger i ØR2020</t>
  </si>
  <si>
    <t>Driftsomkostninger i grundlaget til de økonomiske rammer for 2017</t>
  </si>
  <si>
    <t>Generelt effektiviseringskrav til driftsomkostningerne i ØR17</t>
  </si>
  <si>
    <t>Base for driftsomkostninger til de økonomiske rammer for 2018</t>
  </si>
  <si>
    <t>Generelt effektiviseringskrav til driftsomkostningerne i ØR18</t>
  </si>
  <si>
    <t>Base for driftsomkostninger til de økonomiske rammer for 2019</t>
  </si>
  <si>
    <t>Generelt effektiviseringskrav til driftsomkostningerne i ØR19</t>
  </si>
  <si>
    <t>Base for driftsomkostninger til de økonomiske rammer for 2020</t>
  </si>
  <si>
    <t>Generelt effektiviseringskrav til driftsomkostningerne i ØR20</t>
  </si>
  <si>
    <t>Generelt effektiviseringskrav til driftsomkostninger i de økonomiske rammer for 2017</t>
  </si>
  <si>
    <t>Generelt effektiviseringskrav til driftsomkostninger i de økonomiske rammer for 2018</t>
  </si>
  <si>
    <t>Generelt effektiviseringskrav til driftsomkostninger i de økonomiske rammer for 2019</t>
  </si>
  <si>
    <t>Generelt effektiviseringskrav til driftsomkostninger i de økonomiske rammer for 2020</t>
  </si>
  <si>
    <t>Generelt effektiviseringskrav til anlægsomkostninger i de økonomiske rammer for 2017</t>
  </si>
  <si>
    <t>Generelt effektiviseringskrav til anlægsomkostningerne i ØR17</t>
  </si>
  <si>
    <t>Base for driftsomkostninger til de økonomiske rammer for 2021</t>
  </si>
  <si>
    <t>Anlægssomkostninger i grundlaget til de økonomiske rammer for 2017</t>
  </si>
  <si>
    <t>Generelt effektiviseringskrav til anlægsomkostninger i de økonomiske rammer for 2018</t>
  </si>
  <si>
    <t>Base for anlægsomkostninger til de økonomiske rammer for 2018</t>
  </si>
  <si>
    <t>Nye anlægsomkostninger til de økonomiske rammer for 2018</t>
  </si>
  <si>
    <t>Generelt effektiviseringskrav til anlægsomkostningerne i ØR18</t>
  </si>
  <si>
    <t>Generelt effektiviseringskrav til anlægsomkostninger i de økonomiske rammer for 2019</t>
  </si>
  <si>
    <t>Base for anlægsomkostninger til de økonomiske rammer for 2019</t>
  </si>
  <si>
    <t>Nye anlægsomkostninger til de økonomiske rammer for 2019</t>
  </si>
  <si>
    <t>Generelt effektiviseringskrav til anlægsomkostningerne i ØR19</t>
  </si>
  <si>
    <t>Generelt effektiviseringskrav til anlægsomkostninger i de økonomiske rammer for 2020</t>
  </si>
  <si>
    <t>Base for anlægsomkostninger til de økonomiske rammer for 2020</t>
  </si>
  <si>
    <t>Nye anlægsomkostninger til de økonomiske rammer for 2020</t>
  </si>
  <si>
    <t>Generelt effektiviseringskrav til anlægsomkostningerne i ØR20</t>
  </si>
  <si>
    <t>Base for anlægsomkostninger til de økonomiske rammer for 2021</t>
  </si>
  <si>
    <t>Vejledende generelt effektiviseringskrav til anlægsomkostningerne i ØR23</t>
  </si>
  <si>
    <t>Base for anlægsomkostninger til de vejledende økonomiske rammer for 2023</t>
  </si>
  <si>
    <t>Base for anlægsomkostninger til de vejledende økonomiske rammer for 2022</t>
  </si>
  <si>
    <t>Base for driftsomkostninger til de vejledende økonomiske rammer for 2023</t>
  </si>
  <si>
    <t>Base for driftsomkostninger til de vejledende økonomiske rammer for 2022</t>
  </si>
  <si>
    <t>Nye varige tillæg</t>
  </si>
  <si>
    <t>Engangstillæg - Drift</t>
  </si>
  <si>
    <t>Engangstillæg - Anlæg</t>
  </si>
  <si>
    <t>Fane 7</t>
  </si>
  <si>
    <t>Varige tillæg</t>
  </si>
  <si>
    <t>Engangstillæg</t>
  </si>
  <si>
    <t>Engangstillæg i alt</t>
  </si>
  <si>
    <t>Fane 5: Individuelt effektiviseringskrav</t>
  </si>
  <si>
    <t>Bortfald eller nedsættelse i alt i 2022-prisniveau</t>
  </si>
  <si>
    <t>Generelt effektiviseringskrav på drift</t>
  </si>
  <si>
    <t>Generelt effektiviseringskrav på anlæg</t>
  </si>
  <si>
    <t>Generelt effektiviseringskrav til anlægsomkostningerne</t>
  </si>
  <si>
    <t>Generelt effektiviseringskrav til driftsomkostningerne</t>
  </si>
  <si>
    <t>Fane 12</t>
  </si>
  <si>
    <t>Nøgletal</t>
  </si>
  <si>
    <t>Antal år i næste reguleringsperiode</t>
  </si>
  <si>
    <t>Fane 4.1</t>
  </si>
  <si>
    <t>Fane 4.2</t>
  </si>
  <si>
    <t>Fane 6</t>
  </si>
  <si>
    <t>Fane 11</t>
  </si>
  <si>
    <t>Fane 4.1: Generelt effektiviseringskrav til driftsomkostningerne</t>
  </si>
  <si>
    <t>Fane 4.2: Generelt effektiviseringskrav til anlægsomkostningerne</t>
  </si>
  <si>
    <t>Fane 6: Ikke-påvirkelige omkostninger</t>
  </si>
  <si>
    <t>Prisudvikling til brug for ØR2017-2018</t>
  </si>
  <si>
    <t>Prisudvikling til brug for ØR2019-2020</t>
  </si>
  <si>
    <t>Generelt effektiviseringskrav til brug for anlægsomkostninger i ØR2017-2018</t>
  </si>
  <si>
    <t>Generelt effektiviseringskrav til brug for nye anlægsomkostninger i ØR2018</t>
  </si>
  <si>
    <t>Generelt effektiviseringskrav til brug for anlægsomkostninger i ØR2019-2020</t>
  </si>
  <si>
    <t>Generelt effektiviseringskrav til brug for nye anlægsomkostninger i ØR2020</t>
  </si>
  <si>
    <t>Generelt effektiviseringskrav til brug for driftsomkostninger</t>
  </si>
  <si>
    <t>Korrektion af driftsomkostninger i grundlaget</t>
  </si>
  <si>
    <t>Korrektion af anlægsomkostninger i grundlaget</t>
  </si>
  <si>
    <t>Fane 3</t>
  </si>
  <si>
    <t>Tilknyttet virksomhed</t>
  </si>
  <si>
    <t>Tilknyttet virksomhed under hovedvirksomheden</t>
  </si>
  <si>
    <t>Beskrivelse af tilknyttet virksomhed</t>
  </si>
  <si>
    <t>Tidligere tilknyttet virksomhed - Drift</t>
  </si>
  <si>
    <t>Tidligere tilknyttet virksomhed - Anlæg</t>
  </si>
  <si>
    <t>Videreførte omkostninger fra den økonomiske ramme for 2022</t>
  </si>
  <si>
    <t>Videreførte omkostninger fra den økonomiske ramme for 2023</t>
  </si>
  <si>
    <t>Prisudvikling til brug for nye omkostninger i ØR2021</t>
  </si>
  <si>
    <t>Generelt effektiviseringskrav til brug for nye anlægsomkostninger i ØR2021</t>
  </si>
  <si>
    <t>Base for driftsomkostninger til de vejledende økonomiske rammer for 2024</t>
  </si>
  <si>
    <t>Nye anlægsomkostninger til de økonomiske rammer for 2021</t>
  </si>
  <si>
    <t>Base for anlægsomkostninger til de vejledende økonomiske rammer for 2024</t>
  </si>
  <si>
    <t>Generelt effektiviseringskrav til driftsomkostningerne i ØR21</t>
  </si>
  <si>
    <t>Kontrol med de økonomiske rammer til indregning</t>
  </si>
  <si>
    <t>Kontrol med overholdelse af økonomiske rammer</t>
  </si>
  <si>
    <t>Kontrol med overholdelse af den økonomiske ramme</t>
  </si>
  <si>
    <t>Generelt effektiviseringskrav til anlægsomkostninger i de økonomiske rammer for 2021</t>
  </si>
  <si>
    <t>Generelt effektiviseringskrav til anlægsomkostningerne i ØR21</t>
  </si>
  <si>
    <t>Generelt effektiviseringskrav til driftsomkostninger i de økonomiske rammer for 2021</t>
  </si>
  <si>
    <t>Generelt effektiviseringskrav til driftsomkostninger i de økonomiske rammer for 2022</t>
  </si>
  <si>
    <t>Generelt effektiviseringskrav til driftsomkostningerne i ØR22</t>
  </si>
  <si>
    <t>Generelt effektiviseringskrav til anlægsomkostninger i de økonomiske rammer for 2022</t>
  </si>
  <si>
    <t>Generelt effektiviseringskrav til anlægsomkostningerne i ØR22</t>
  </si>
  <si>
    <t>Økonomisk ramme for 2024</t>
  </si>
  <si>
    <t>Videreførte omkostninger fra den økonomiske ramme for 2024</t>
  </si>
  <si>
    <t>Økonomisk ramme for 2025</t>
  </si>
  <si>
    <t>Nye anlægsomkostninger i de økonomiske rammer for 2022</t>
  </si>
  <si>
    <t>Generelt effektiviseringskrav til anlægsomkostninger i de vejledende økonomiske rammer for 2025</t>
  </si>
  <si>
    <t>Base for anlægsomkostninger til de vejledende økonomiske rammer for 2025</t>
  </si>
  <si>
    <t>Vejledende generelt effektiviseringskrav til anlægsomkostningerne i ØR25</t>
  </si>
  <si>
    <t>Generelt effektiviseringskrav til driftsomkostninger i de vejledende økonomiske rammer for 2025</t>
  </si>
  <si>
    <t>Base for driftsomkostninger til de vejledende økonomiske rammer for 2025</t>
  </si>
  <si>
    <t>Vejledende generelt effektiviseringskrav til driftsomkostningerne i ØR25</t>
  </si>
  <si>
    <t>Prisudvikling til brug for nye omkostninger i ØR2022</t>
  </si>
  <si>
    <t>Generelt effektiviseringskrav til brug for nye anlægsomkostninger i ØR2022</t>
  </si>
  <si>
    <t xml:space="preserve">Indtægter fra tilbagebetalt skat eller sambeskatningsbidrag som følge af skattesagen </t>
  </si>
  <si>
    <t xml:space="preserve">Nedsættelse af økonomisk ramme som følge af skattesagen </t>
  </si>
  <si>
    <t>Allerede indregnet fradrag i jeres økonomiske rammer</t>
  </si>
  <si>
    <t>Vejledende økonomisk ramme for 2026</t>
  </si>
  <si>
    <t>Videreførte omkostninger fra den økonomiske ramme for 2025</t>
  </si>
  <si>
    <t>Økonomisk ramme for 2026</t>
  </si>
  <si>
    <t>Generelt effektiviseringskrav til driftsomkostninger i de vejledende økonomiske rammer for 2026</t>
  </si>
  <si>
    <t>Base for driftsomkostninger til de vejledende økonomiske rammer for 2026</t>
  </si>
  <si>
    <t>Vejledende generelt effektiviseringskrav til driftsomkostningerne i ØR26</t>
  </si>
  <si>
    <t>Generelt effektiviseringskrav til anlægsomkostninger i de vejledende økonomiske rammer for 2026</t>
  </si>
  <si>
    <t>Base for anlægsomkostninger til de vejledende økonomiske rammer for 2026</t>
  </si>
  <si>
    <t>Vejledende generelt effektiviseringskrav til anlægsomkostningerne i ØR26</t>
  </si>
  <si>
    <t>Individuelt effektiviseringskrav til de økonomiske rammer for 2023-2024</t>
  </si>
  <si>
    <t>Nye tillæg i alt i 2022-prisniveau</t>
  </si>
  <si>
    <t>Tilknyttet virksomhed under hovedvirksomheden i alt (2022-prisniveau)</t>
  </si>
  <si>
    <t xml:space="preserve">Prisudvikling til brug for nye omkostninger i ØR2023 </t>
  </si>
  <si>
    <t>Generelt effektiviseringskrav til brug for nye anlægsomkostninger i ØR2023</t>
  </si>
  <si>
    <t>Anlægsprojekter igangsat senest den 1. marts 2016</t>
  </si>
  <si>
    <t>Nye varige driftsomkostninger til de økonomiske rammer for 2023</t>
  </si>
  <si>
    <t>Generelt effektiviseringskrav til driftsomkostninger i de økonomiske rammer for 2023</t>
  </si>
  <si>
    <t>Generelt effektiviseringskrav til driftsomkostninger i de økonomiske rammer for 2024</t>
  </si>
  <si>
    <t>Generelt effektiviseringskrav til anlægsomkostninger i de økonomiske rammer for 2023</t>
  </si>
  <si>
    <t>Generelt effektiviseringskrav til anlægsomkostninger i de økonomiske rammer for 2024</t>
  </si>
  <si>
    <t>Anlægsprojekter igangsat inden 1. marts 2016</t>
  </si>
  <si>
    <t>Samlet økonomisk ramme for 2024</t>
  </si>
  <si>
    <t xml:space="preserve">Anlægsprojekter (§ 19) </t>
  </si>
  <si>
    <t>Effektiviseringskrav (generelt og individuelt) – Drift</t>
  </si>
  <si>
    <t>Effektiviseringskrav (generelt og individuelt) – Anlæg</t>
  </si>
  <si>
    <t>Generelt effektiviseringskrav til driftsomkostningerne i ØR23</t>
  </si>
  <si>
    <t>Generelt effektiviseringskrav til driftsomkostningerne i ØR24</t>
  </si>
  <si>
    <t xml:space="preserve"> </t>
  </si>
  <si>
    <t>Nye anlægsomkostninger til de økonomiske rammer for 2023</t>
  </si>
  <si>
    <t>Anskaffelses-pris</t>
  </si>
  <si>
    <t>Drifts-omkostninger</t>
  </si>
  <si>
    <t>Fane 9</t>
  </si>
  <si>
    <t>Fane 10.1</t>
  </si>
  <si>
    <t>Fane 10.2</t>
  </si>
  <si>
    <t>Fane 13</t>
  </si>
  <si>
    <t>Skattesagen</t>
  </si>
  <si>
    <t>Fane 9: Anlægsprojekter igangsat senest den 1. marts 2016</t>
  </si>
  <si>
    <t>Fane 10.1: Varige tillæg</t>
  </si>
  <si>
    <t>Fane 10.2: Engangstillæg</t>
  </si>
  <si>
    <t>Fane 11: Tilknyttet virksomhed under hovedvirksomheden</t>
  </si>
  <si>
    <t>Fane 12: Bortfald eller nedsættelse af omkostninger til mål, medfinansiering eller udvidelse</t>
  </si>
  <si>
    <t>Fane 13: Nøgletal</t>
  </si>
  <si>
    <t>Fane 8: Indtægter til tilbagebetaling som følge af skattesagen</t>
  </si>
  <si>
    <t>Tilbagebetaling af indtægter som følge af skattesagen (jf. § 18 stk. 6)</t>
  </si>
  <si>
    <t>Fradrag i den økonomiske ramme for 2021</t>
  </si>
  <si>
    <t>Fradrag i den økonomiske ramme for 2022</t>
  </si>
  <si>
    <t>Fradrag i den økonomiske ramme for 2023</t>
  </si>
  <si>
    <t>Fradrag i den økonomiske ramme for 2024</t>
  </si>
  <si>
    <t>Fradrag i den økonomiske ramme for 2025</t>
  </si>
  <si>
    <t>Fradrag i den økonomiske ramme for 2026</t>
  </si>
  <si>
    <t>Fradrag i den økonomiske ramme for 2027</t>
  </si>
  <si>
    <t>Fradrag i den økonomiske ramme for 2028</t>
  </si>
  <si>
    <t>Samlet tilbagebetaling</t>
  </si>
  <si>
    <t>Vejledende økonomisk ramme for 2027</t>
  </si>
  <si>
    <t>Omkostninger i ØR2023</t>
  </si>
  <si>
    <t>Kontrol af den økonomiske ramme for 2022</t>
  </si>
  <si>
    <t>Vejledende økonomisk ramme for 2025</t>
  </si>
  <si>
    <t>Fane 2.1: Samlet økonomisk ramme for 2024</t>
  </si>
  <si>
    <t>Fane 2.2: Samlet økonomisk ramme for 2025</t>
  </si>
  <si>
    <t>Fane 2.3: Samlet økonomisk ramme for 2026</t>
  </si>
  <si>
    <t>Fane 3: Videreførte omkostninger fra den økonomiske ramme for 2023</t>
  </si>
  <si>
    <t>Oversigt over den økonomiske ramme for 2023</t>
  </si>
  <si>
    <t>Videreførte omkostninger fra den økonomiske ramme for 2026</t>
  </si>
  <si>
    <t>Fane 2.4: Samlet økonomisk ramme for 2027</t>
  </si>
  <si>
    <t>Økonomisk ramme for 2027</t>
  </si>
  <si>
    <t>Nye varige driftsomkostninger til de økonomiske rammer for 2024</t>
  </si>
  <si>
    <t>Prisudvikling til brug for nye omkostninger i ØR2024</t>
  </si>
  <si>
    <t>Generelt effektiviseringskrav til brug for nye anlægsomkostninger i ØR2024</t>
  </si>
  <si>
    <t>Nye tillæg i alt i 2023-prisniveau</t>
  </si>
  <si>
    <t>Nye varige anlægsomkostninger til de økonomiske rammer for 2024</t>
  </si>
  <si>
    <t>Generelt effektiviseringskrav til anlægsomkostningerne i ØR24</t>
  </si>
  <si>
    <t>Omkostninger i 2022</t>
  </si>
  <si>
    <t>Ikke-påvirkelige omkostninger i 2022-prisniveau</t>
  </si>
  <si>
    <t>Ikke-påvirkelige omkostninger i 2024-prisniveau</t>
  </si>
  <si>
    <t>Omkostninger til § 19-tillæg i alt - 2022 prisniveau</t>
  </si>
  <si>
    <t>Tilknyttet virksomhed under hovedvirksomheden i alt (2023-prisniveau)</t>
  </si>
  <si>
    <t>Engangstillæg til de økonomiske rammer for 2024</t>
  </si>
  <si>
    <t>Engangstillæg i alt i 2022-prisniveau</t>
  </si>
  <si>
    <t>Engangstillæg i alt i 2024-prisniveau</t>
  </si>
  <si>
    <t>Generelt effektiviseringskrav til driftsomkostninger i de vejledende økonomiske rammer for 2027</t>
  </si>
  <si>
    <t>Base for driftsomkostninger til de vejledende økonomiske rammer for 2027</t>
  </si>
  <si>
    <t>Vejledende generelt effektiviseringskrav til driftsomkostningerne i ØR27</t>
  </si>
  <si>
    <t>Generelt effektiviseringskrav til anlægsomkostninger i de vejledende økonomiske rammer for 2027</t>
  </si>
  <si>
    <t>Base for anlægsomkostninger til de vejledende økonomiske rammer for 2027</t>
  </si>
  <si>
    <t>Vejledende generelt effektiviseringskrav til anlægsomkostningerne i ØR27</t>
  </si>
  <si>
    <t>Faktiske ikke-påvirkelige omkostninger i 2022</t>
  </si>
  <si>
    <t>Fane 7: Kontrol med overholdelse af den økonomiske ramme for 2022</t>
  </si>
  <si>
    <t>Nye varige driftsomkostninger til de økonomiske rammer for 2018</t>
  </si>
  <si>
    <t>Nye varige driftsomkostninger til de økonomiske rammer for 2019</t>
  </si>
  <si>
    <t>Nye varige driftsomkostninger til de økonomiske rammer for 2020</t>
  </si>
  <si>
    <t>Nye varige driftsomkostninger til de økonomiske rammer for 2021</t>
  </si>
  <si>
    <t>Nye varige driftsomkostninger til de økonomiske rammer for 2022</t>
  </si>
  <si>
    <t>Bortfald eller nedsættelse i alt i 2023-prisniveau</t>
  </si>
  <si>
    <t>Fradrag i den økonomiske ramme i årene</t>
  </si>
  <si>
    <t>Til statusmeddelelse for 2024</t>
  </si>
  <si>
    <t xml:space="preserve">Note: Denne opgørelse er taget fra jeres afgørelse om økonomiske rammer for 2023-2024. I kan derfor ikke komme med høringssvar til denne opgørelse. </t>
  </si>
  <si>
    <t>Bortfald eller nedsættelse fra og med de økonomiske rammer for 2024</t>
  </si>
  <si>
    <t>Ingen anlægsprojekter</t>
  </si>
  <si>
    <t xml:space="preserve">Økonomisk ramme for </t>
  </si>
  <si>
    <t xml:space="preserve">Note: Denne opgørelse er taget fra jeres økonomiske ramme for 2023. I kan derfor ikke komme med høringssvar til denne opgørelse. </t>
  </si>
  <si>
    <t>Ingen tilknyttet virksomhed under hovedvirksomheden</t>
  </si>
  <si>
    <t>Ingen bortfald eller nedsættelse</t>
  </si>
  <si>
    <t>Afgift for ledningsført vand</t>
  </si>
  <si>
    <t>Afgift til Forsyningssekretariatet</t>
  </si>
  <si>
    <t>Ejendomsskat</t>
  </si>
  <si>
    <t>FVR-Ledningsomlægning 2022</t>
  </si>
  <si>
    <t>FVR- Byggemodninger 2022</t>
  </si>
  <si>
    <t>FVR-000066-000004 Grundvandsbeskyttelse, BNBO (Roskilde)</t>
  </si>
  <si>
    <t>Ingen engangstillæg</t>
  </si>
  <si>
    <t>Tidligere opgjorte over/underdækninger</t>
  </si>
  <si>
    <t>Over/underdækning i 2021</t>
  </si>
  <si>
    <t xml:space="preserve">Note: Opgørelsen af overholdelse af den økonomiske ramme for 2021 taget fra jeres tidligere fremsendte afgørelse. I kan derfor ikke komme med høringssvar til denne opgørelse. Positive værdier er udtryk for at rammerne er overholdt (underdækning) og negative værdier er udtryk for at rammerne ikke er overholdt (overdækning). </t>
  </si>
  <si>
    <t>Indregnet fradrag i økonomisk ramme for 2023</t>
  </si>
  <si>
    <t>Indregnet fradrag i økonomisk ramme for 2024</t>
  </si>
  <si>
    <t xml:space="preserve">Note: Opgørelsen af fradraget i 2023-2024 er taget fra jeres tidligere fremsendte afgørelse. I kan derfor ikke komme med høringssvar til denne opgørelse. </t>
  </si>
  <si>
    <t>Kontrol med overholdelse af den økonomiske ramme for 2022</t>
  </si>
  <si>
    <t>Indtægtsramme i den økonomiske ramme for 2022</t>
  </si>
  <si>
    <t>Faktiske indtægter i 2022</t>
  </si>
  <si>
    <t>Resultat af kontrol med overholdelse af den økonomiske rammer for 2022</t>
  </si>
  <si>
    <t>Korrektion af fradrag i den økonomiske ramme for 2024</t>
  </si>
  <si>
    <t>Tillæg/fradrag i den økonomiske ramme for 2024</t>
  </si>
  <si>
    <t>Til indregning i de økonomiske rammer for 2025-2026</t>
  </si>
  <si>
    <t>Dispensation efter ØR-bekendtgørelsens § 16 (sags nr. 23/035536)</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</si>
</sst>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3">
    <numFmt numFmtId="164" formatCode="_ * #,##0.00_ ;_ * \-#,##0.00_ ;_ * &quot;-&quot;??_ ;_ @_ "/>
    <numFmt numFmtId="165" formatCode="_ * #,##0_ ;_ * \-#,##0_ ;_ * &quot;-&quot;??_ ;_ @_ "/>
    <numFmt numFmtId="166" formatCode="##,##0"/>
  </numFmts>
  <fonts count="14" x14ac:knownFonts="1">
    <font>
      <sz val="11"/>
      <color theme="1"/>
      <name val="Calibri"/>
      <family val="2"/>
      <scheme val="minor"/>
    </font>
    <font>
      <sz val="11"/>
      <color theme="0"/>
      <name val="Calibri"/>
      <family val="2"/>
      <scheme val="minor"/>
    </font>
    <font>
      <b/>
      <sz val="16"/>
      <color theme="1"/>
      <name val="Calibri"/>
      <family val="2"/>
      <scheme val="minor"/>
    </font>
    <font>
      <sz val="11"/>
      <color rgb="FF650816"/>
      <name val="Calibri"/>
      <family val="2"/>
      <scheme val="minor"/>
    </font>
    <font>
      <b/>
      <sz val="26"/>
      <color rgb="FF650816"/>
      <name val="Calibri"/>
      <family val="2"/>
      <scheme val="minor"/>
    </font>
    <font>
      <sz val="12"/>
      <color rgb="FF650816"/>
      <name val="Calibri"/>
      <family val="2"/>
      <scheme val="minor"/>
    </font>
    <font>
      <i/>
      <sz val="11"/>
      <color rgb="FF650816"/>
      <name val="Calibri"/>
      <family val="2"/>
      <scheme val="minor"/>
    </font>
    <font>
      <b/>
      <sz val="10"/>
      <color theme="0"/>
      <name val="Times New Roman"/>
      <family val="1"/>
    </font>
    <font>
      <sz val="10"/>
      <color theme="1"/>
      <name val="Times New Roman"/>
      <family val="1"/>
    </font>
    <font>
      <sz val="10"/>
      <color theme="1"/>
      <name val="Calibri"/>
      <family val="2"/>
      <scheme val="minor"/>
    </font>
    <font>
      <sz val="11"/>
      <color theme="1"/>
      <name val="Calibri"/>
      <family val="2"/>
      <scheme val="minor"/>
    </font>
    <font>
      <u/>
      <sz val="11"/>
      <color theme="10"/>
      <name val="Calibri"/>
      <family val="2"/>
      <scheme val="minor"/>
    </font>
    <font>
      <sz val="10"/>
      <name val="Arial"/>
      <family val="2"/>
    </font>
    <font>
      <b/>
      <sz val="11"/>
      <color theme="1"/>
      <name val="Calibri"/>
      <family val="2"/>
      <scheme val="minor"/>
    </font>
  </fonts>
  <fills count="10">
    <fill>
      <patternFill patternType="none"/>
    </fill>
    <fill>
      <patternFill patternType="gray125"/>
    </fill>
    <fill>
      <patternFill patternType="solid">
        <fgColor rgb="FFB6DDF3"/>
        <bgColor indexed="64"/>
      </patternFill>
    </fill>
    <fill>
      <patternFill patternType="solid">
        <fgColor rgb="FF650816"/>
        <bgColor indexed="64"/>
      </patternFill>
    </fill>
    <fill>
      <patternFill patternType="solid">
        <fgColor rgb="FFF2DCDB"/>
        <bgColor indexed="64"/>
      </patternFill>
    </fill>
    <fill>
      <patternFill patternType="solid">
        <fgColor rgb="FF9E0B1D"/>
        <bgColor indexed="64"/>
      </patternFill>
    </fill>
    <fill>
      <patternFill patternType="solid">
        <fgColor rgb="FF35B099"/>
        <bgColor indexed="64"/>
      </patternFill>
    </fill>
    <fill>
      <patternFill patternType="solid">
        <fgColor rgb="FF4C4C4C"/>
        <bgColor indexed="64"/>
      </patternFill>
    </fill>
    <fill>
      <patternFill patternType="solid">
        <fgColor theme="0"/>
        <bgColor indexed="64"/>
      </patternFill>
    </fill>
    <fill>
      <patternFill patternType="solid">
        <fgColor rgb="FF212121"/>
        <bgColor indexed="64"/>
      </patternFill>
    </fill>
  </fills>
  <borders count="13">
    <border>
      <left/>
      <right/>
      <top/>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bottom/>
      <diagonal/>
    </border>
    <border>
      <left/>
      <right style="thin">
        <color indexed="64"/>
      </right>
      <top/>
      <bottom/>
      <diagonal/>
    </border>
    <border>
      <left/>
      <right/>
      <top style="thin">
        <color indexed="64"/>
      </top>
      <bottom style="thin">
        <color indexed="64"/>
      </bottom>
      <diagonal/>
    </border>
    <border>
      <left/>
      <right/>
      <top/>
      <bottom style="thin">
        <color indexed="64"/>
      </bottom>
      <diagonal/>
    </border>
    <border>
      <left style="thin">
        <color indexed="64"/>
      </left>
      <right/>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s>
  <cellStyleXfs count="5">
    <xf numFmtId="0" fontId="0" fillId="0" borderId="0"/>
    <xf numFmtId="164" fontId="10" fillId="0" borderId="0" applyFont="0" applyFill="0" applyBorder="0" applyAlignment="0" applyProtection="0"/>
    <xf numFmtId="0" fontId="11" fillId="0" borderId="0" applyNumberFormat="0" applyFill="0" applyBorder="0" applyAlignment="0" applyProtection="0"/>
    <xf numFmtId="0" fontId="12" fillId="0" borderId="0"/>
    <xf numFmtId="9" fontId="10" fillId="0" borderId="0" applyFont="0" applyFill="0" applyBorder="0" applyAlignment="0" applyProtection="0"/>
  </cellStyleXfs>
  <cellXfs count="140">
    <xf numFmtId="0" fontId="0" fillId="0" borderId="0" xfId="0"/>
    <xf numFmtId="0" fontId="0" fillId="2" borderId="0" xfId="0" applyFill="1" applyProtection="1"/>
    <xf numFmtId="0" fontId="0" fillId="0" borderId="0" xfId="0" applyProtection="1"/>
    <xf numFmtId="0" fontId="4" fillId="2" borderId="0" xfId="0" applyFont="1" applyFill="1" applyAlignment="1" applyProtection="1">
      <alignment vertical="center"/>
    </xf>
    <xf numFmtId="0" fontId="5" fillId="2" borderId="0" xfId="0" applyFont="1" applyFill="1" applyAlignment="1" applyProtection="1"/>
    <xf numFmtId="0" fontId="3" fillId="2" borderId="0" xfId="0" applyFont="1" applyFill="1" applyProtection="1"/>
    <xf numFmtId="0" fontId="3" fillId="2" borderId="0" xfId="0" applyFont="1" applyFill="1" applyBorder="1" applyProtection="1"/>
    <xf numFmtId="3" fontId="8" fillId="8" borderId="1" xfId="0" applyNumberFormat="1" applyFont="1" applyFill="1" applyBorder="1" applyAlignment="1" applyProtection="1">
      <alignment wrapText="1"/>
    </xf>
    <xf numFmtId="0" fontId="8" fillId="8" borderId="1" xfId="0" applyFont="1" applyFill="1" applyBorder="1" applyAlignment="1" applyProtection="1">
      <alignment wrapText="1"/>
    </xf>
    <xf numFmtId="3" fontId="8" fillId="8" borderId="1" xfId="0" applyNumberFormat="1" applyFont="1" applyFill="1" applyBorder="1" applyProtection="1"/>
    <xf numFmtId="3" fontId="8" fillId="4" borderId="1" xfId="0" applyNumberFormat="1" applyFont="1" applyFill="1" applyBorder="1" applyProtection="1"/>
    <xf numFmtId="0" fontId="8" fillId="4" borderId="1" xfId="0" applyFont="1" applyFill="1" applyBorder="1" applyAlignment="1" applyProtection="1">
      <alignment wrapText="1"/>
    </xf>
    <xf numFmtId="3" fontId="7" fillId="3" borderId="1" xfId="0" applyNumberFormat="1" applyFont="1" applyFill="1" applyBorder="1" applyProtection="1"/>
    <xf numFmtId="0" fontId="7" fillId="3" borderId="1" xfId="0" applyFont="1" applyFill="1" applyBorder="1" applyProtection="1"/>
    <xf numFmtId="0" fontId="8" fillId="8" borderId="1" xfId="0" applyFont="1" applyFill="1" applyBorder="1" applyProtection="1"/>
    <xf numFmtId="0" fontId="9" fillId="2" borderId="0" xfId="0" applyFont="1" applyFill="1" applyProtection="1"/>
    <xf numFmtId="0" fontId="8" fillId="2" borderId="0" xfId="0" applyFont="1" applyFill="1" applyProtection="1"/>
    <xf numFmtId="0" fontId="8" fillId="4" borderId="1" xfId="0" applyFont="1" applyFill="1" applyBorder="1" applyProtection="1"/>
    <xf numFmtId="0" fontId="8" fillId="4" borderId="1" xfId="0" applyFont="1" applyFill="1" applyBorder="1" applyAlignment="1" applyProtection="1">
      <alignment horizontal="center" wrapText="1"/>
    </xf>
    <xf numFmtId="0" fontId="7" fillId="3" borderId="3" xfId="0" applyFont="1" applyFill="1" applyBorder="1" applyAlignment="1" applyProtection="1"/>
    <xf numFmtId="0" fontId="7" fillId="3" borderId="2" xfId="0" applyFont="1" applyFill="1" applyBorder="1" applyAlignment="1" applyProtection="1">
      <alignment wrapText="1"/>
    </xf>
    <xf numFmtId="3" fontId="8" fillId="8" borderId="1" xfId="0" applyNumberFormat="1" applyFont="1" applyFill="1" applyBorder="1" applyAlignment="1" applyProtection="1"/>
    <xf numFmtId="165" fontId="8" fillId="8" borderId="1" xfId="1" applyNumberFormat="1" applyFont="1" applyFill="1" applyBorder="1" applyProtection="1"/>
    <xf numFmtId="49" fontId="8" fillId="8" borderId="2" xfId="0" applyNumberFormat="1" applyFont="1" applyFill="1" applyBorder="1" applyAlignment="1" applyProtection="1"/>
    <xf numFmtId="0" fontId="8" fillId="8" borderId="2" xfId="0" quotePrefix="1" applyFont="1" applyFill="1" applyBorder="1" applyAlignment="1" applyProtection="1">
      <alignment horizontal="left" wrapText="1"/>
    </xf>
    <xf numFmtId="0" fontId="8" fillId="8" borderId="1" xfId="0" applyFont="1" applyFill="1" applyBorder="1" applyAlignment="1" applyProtection="1"/>
    <xf numFmtId="0" fontId="7" fillId="3" borderId="1" xfId="0" applyFont="1" applyFill="1" applyBorder="1" applyAlignment="1" applyProtection="1"/>
    <xf numFmtId="49" fontId="8" fillId="8" borderId="2" xfId="0" applyNumberFormat="1" applyFont="1" applyFill="1" applyBorder="1" applyAlignment="1" applyProtection="1">
      <alignment horizontal="left"/>
    </xf>
    <xf numFmtId="3" fontId="8" fillId="8" borderId="1" xfId="0" quotePrefix="1" applyNumberFormat="1" applyFont="1" applyFill="1" applyBorder="1" applyProtection="1"/>
    <xf numFmtId="0" fontId="8" fillId="8" borderId="2" xfId="0" quotePrefix="1" applyFont="1" applyFill="1" applyBorder="1" applyAlignment="1" applyProtection="1">
      <alignment wrapText="1"/>
    </xf>
    <xf numFmtId="0" fontId="8" fillId="4" borderId="3" xfId="0" applyFont="1" applyFill="1" applyBorder="1" applyAlignment="1" applyProtection="1">
      <alignment wrapText="1"/>
    </xf>
    <xf numFmtId="1" fontId="8" fillId="0" borderId="1" xfId="0" applyNumberFormat="1" applyFont="1" applyFill="1" applyBorder="1" applyProtection="1"/>
    <xf numFmtId="0" fontId="8" fillId="4" borderId="2" xfId="0" applyFont="1" applyFill="1" applyBorder="1" applyAlignment="1" applyProtection="1"/>
    <xf numFmtId="3" fontId="7" fillId="3" borderId="6" xfId="0" applyNumberFormat="1" applyFont="1" applyFill="1" applyBorder="1" applyAlignment="1" applyProtection="1"/>
    <xf numFmtId="0" fontId="0" fillId="8" borderId="0" xfId="0" applyFill="1" applyProtection="1"/>
    <xf numFmtId="165" fontId="7" fillId="3" borderId="6" xfId="1" applyNumberFormat="1" applyFont="1" applyFill="1" applyBorder="1" applyAlignment="1" applyProtection="1"/>
    <xf numFmtId="165" fontId="0" fillId="2" borderId="0" xfId="1" applyNumberFormat="1" applyFont="1" applyFill="1" applyProtection="1"/>
    <xf numFmtId="165" fontId="0" fillId="0" borderId="0" xfId="1" applyNumberFormat="1" applyFont="1" applyProtection="1"/>
    <xf numFmtId="0" fontId="0" fillId="2" borderId="0" xfId="0" applyFill="1" applyAlignment="1" applyProtection="1">
      <alignment horizontal="right"/>
    </xf>
    <xf numFmtId="0" fontId="7" fillId="3" borderId="3" xfId="0" applyFont="1" applyFill="1" applyBorder="1" applyAlignment="1" applyProtection="1">
      <alignment horizontal="right"/>
    </xf>
    <xf numFmtId="10" fontId="8" fillId="8" borderId="1" xfId="4" applyNumberFormat="1" applyFont="1" applyFill="1" applyBorder="1" applyAlignment="1" applyProtection="1">
      <alignment horizontal="right"/>
    </xf>
    <xf numFmtId="10" fontId="8" fillId="0" borderId="3" xfId="4" applyNumberFormat="1" applyFont="1" applyFill="1" applyBorder="1" applyAlignment="1" applyProtection="1">
      <alignment horizontal="right"/>
    </xf>
    <xf numFmtId="10" fontId="8" fillId="0" borderId="1" xfId="4" applyNumberFormat="1" applyFont="1" applyFill="1" applyBorder="1" applyAlignment="1" applyProtection="1">
      <alignment horizontal="right"/>
    </xf>
    <xf numFmtId="0" fontId="0" fillId="0" borderId="0" xfId="0" applyAlignment="1" applyProtection="1">
      <alignment horizontal="right"/>
    </xf>
    <xf numFmtId="0" fontId="0" fillId="0" borderId="0" xfId="0" applyFill="1" applyProtection="1"/>
    <xf numFmtId="3" fontId="8" fillId="0" borderId="1" xfId="0" applyNumberFormat="1" applyFont="1" applyFill="1" applyBorder="1" applyProtection="1"/>
    <xf numFmtId="0" fontId="0" fillId="0" borderId="0" xfId="0" applyFill="1" applyAlignment="1" applyProtection="1">
      <alignment horizontal="right"/>
    </xf>
    <xf numFmtId="166" fontId="8" fillId="8" borderId="1" xfId="1" applyNumberFormat="1" applyFont="1" applyFill="1" applyBorder="1" applyProtection="1"/>
    <xf numFmtId="166" fontId="8" fillId="8" borderId="1" xfId="0" applyNumberFormat="1" applyFont="1" applyFill="1" applyBorder="1" applyProtection="1"/>
    <xf numFmtId="165" fontId="8" fillId="4" borderId="1" xfId="1" applyNumberFormat="1" applyFont="1" applyFill="1" applyBorder="1" applyProtection="1"/>
    <xf numFmtId="164" fontId="7" fillId="3" borderId="6" xfId="1" applyFont="1" applyFill="1" applyBorder="1" applyAlignment="1" applyProtection="1"/>
    <xf numFmtId="0" fontId="8" fillId="0" borderId="1" xfId="0" applyFont="1" applyFill="1" applyBorder="1" applyAlignment="1" applyProtection="1"/>
    <xf numFmtId="10" fontId="8" fillId="0" borderId="1" xfId="0" applyNumberFormat="1" applyFont="1" applyFill="1" applyBorder="1" applyProtection="1"/>
    <xf numFmtId="0" fontId="7" fillId="3" borderId="2" xfId="0" applyFont="1" applyFill="1" applyBorder="1" applyAlignment="1" applyProtection="1"/>
    <xf numFmtId="0" fontId="7" fillId="3" borderId="6" xfId="0" applyFont="1" applyFill="1" applyBorder="1" applyAlignment="1" applyProtection="1"/>
    <xf numFmtId="0" fontId="8" fillId="4" borderId="2" xfId="0" applyFont="1" applyFill="1" applyBorder="1" applyAlignment="1" applyProtection="1">
      <alignment wrapText="1"/>
    </xf>
    <xf numFmtId="0" fontId="8" fillId="8" borderId="2" xfId="0" applyFont="1" applyFill="1" applyBorder="1" applyAlignment="1" applyProtection="1">
      <alignment wrapText="1"/>
    </xf>
    <xf numFmtId="1" fontId="8" fillId="8" borderId="1" xfId="1" applyNumberFormat="1" applyFont="1" applyFill="1" applyBorder="1" applyProtection="1"/>
    <xf numFmtId="49" fontId="8" fillId="8" borderId="2" xfId="0" applyNumberFormat="1" applyFont="1" applyFill="1" applyBorder="1" applyAlignment="1" applyProtection="1">
      <alignment wrapText="1"/>
    </xf>
    <xf numFmtId="3" fontId="0" fillId="2" borderId="0" xfId="0" applyNumberFormat="1" applyFill="1" applyProtection="1"/>
    <xf numFmtId="0" fontId="2" fillId="2" borderId="0" xfId="0" quotePrefix="1" applyFont="1" applyFill="1" applyAlignment="1" applyProtection="1">
      <alignment horizontal="center" vertical="center" wrapText="1"/>
    </xf>
    <xf numFmtId="0" fontId="13" fillId="2" borderId="0" xfId="0" applyFont="1" applyFill="1" applyProtection="1"/>
    <xf numFmtId="3" fontId="8" fillId="4" borderId="1" xfId="0" applyNumberFormat="1" applyFont="1" applyFill="1" applyBorder="1" applyAlignment="1" applyProtection="1">
      <alignment horizontal="right"/>
    </xf>
    <xf numFmtId="3" fontId="8" fillId="8" borderId="1" xfId="0" applyNumberFormat="1" applyFont="1" applyFill="1" applyBorder="1" applyAlignment="1" applyProtection="1">
      <alignment horizontal="right"/>
    </xf>
    <xf numFmtId="0" fontId="2" fillId="2" borderId="0" xfId="0" applyFont="1" applyFill="1" applyAlignment="1" applyProtection="1">
      <alignment horizontal="center" vertical="center" wrapText="1"/>
    </xf>
    <xf numFmtId="0" fontId="8" fillId="8" borderId="2" xfId="0" applyFont="1" applyFill="1" applyBorder="1" applyAlignment="1" applyProtection="1">
      <alignment horizontal="left"/>
    </xf>
    <xf numFmtId="0" fontId="8" fillId="8" borderId="6" xfId="0" applyFont="1" applyFill="1" applyBorder="1" applyAlignment="1" applyProtection="1">
      <alignment horizontal="left"/>
    </xf>
    <xf numFmtId="0" fontId="8" fillId="8" borderId="3" xfId="0" applyFont="1" applyFill="1" applyBorder="1" applyAlignment="1" applyProtection="1">
      <alignment horizontal="left"/>
    </xf>
    <xf numFmtId="0" fontId="8" fillId="8" borderId="2" xfId="0" applyFont="1" applyFill="1" applyBorder="1" applyAlignment="1" applyProtection="1"/>
    <xf numFmtId="0" fontId="7" fillId="3" borderId="2" xfId="0" applyFont="1" applyFill="1" applyBorder="1" applyAlignment="1" applyProtection="1">
      <alignment horizontal="left"/>
    </xf>
    <xf numFmtId="0" fontId="7" fillId="3" borderId="6" xfId="0" applyFont="1" applyFill="1" applyBorder="1" applyAlignment="1" applyProtection="1">
      <alignment horizontal="left"/>
    </xf>
    <xf numFmtId="0" fontId="7" fillId="3" borderId="3" xfId="0" applyFont="1" applyFill="1" applyBorder="1" applyAlignment="1" applyProtection="1">
      <alignment horizontal="left"/>
    </xf>
    <xf numFmtId="0" fontId="8" fillId="4" borderId="1" xfId="0" applyFont="1" applyFill="1" applyBorder="1" applyAlignment="1" applyProtection="1">
      <alignment horizontal="left"/>
    </xf>
    <xf numFmtId="0" fontId="8" fillId="4" borderId="2" xfId="0" applyFont="1" applyFill="1" applyBorder="1" applyAlignment="1" applyProtection="1">
      <alignment horizontal="left"/>
    </xf>
    <xf numFmtId="0" fontId="8" fillId="4" borderId="6" xfId="0" applyFont="1" applyFill="1" applyBorder="1" applyAlignment="1" applyProtection="1">
      <alignment horizontal="left"/>
    </xf>
    <xf numFmtId="0" fontId="8" fillId="4" borderId="3" xfId="0" applyFont="1" applyFill="1" applyBorder="1" applyAlignment="1" applyProtection="1">
      <alignment horizontal="left"/>
    </xf>
    <xf numFmtId="0" fontId="8" fillId="4" borderId="2" xfId="0" applyFont="1" applyFill="1" applyBorder="1" applyAlignment="1" applyProtection="1">
      <alignment horizontal="left" wrapText="1"/>
    </xf>
    <xf numFmtId="0" fontId="8" fillId="4" borderId="3" xfId="0" applyFont="1" applyFill="1" applyBorder="1" applyAlignment="1" applyProtection="1">
      <alignment horizontal="left" wrapText="1"/>
    </xf>
    <xf numFmtId="49" fontId="8" fillId="8" borderId="2" xfId="0" applyNumberFormat="1" applyFont="1" applyFill="1" applyBorder="1" applyAlignment="1" applyProtection="1">
      <alignment horizontal="left" wrapText="1"/>
    </xf>
    <xf numFmtId="0" fontId="1" fillId="7" borderId="4" xfId="2" applyFont="1" applyFill="1" applyBorder="1" applyAlignment="1" applyProtection="1">
      <alignment horizontal="center"/>
    </xf>
    <xf numFmtId="0" fontId="1" fillId="7" borderId="0" xfId="2" applyFont="1" applyFill="1" applyBorder="1" applyAlignment="1" applyProtection="1">
      <alignment horizontal="center"/>
    </xf>
    <xf numFmtId="0" fontId="1" fillId="7" borderId="5" xfId="2" applyFont="1" applyFill="1" applyBorder="1" applyAlignment="1" applyProtection="1">
      <alignment horizontal="center"/>
    </xf>
    <xf numFmtId="0" fontId="1" fillId="9" borderId="8" xfId="2" applyFont="1" applyFill="1" applyBorder="1" applyAlignment="1" applyProtection="1">
      <alignment horizontal="center"/>
    </xf>
    <xf numFmtId="0" fontId="1" fillId="9" borderId="7" xfId="2" applyFont="1" applyFill="1" applyBorder="1" applyAlignment="1" applyProtection="1">
      <alignment horizontal="center"/>
    </xf>
    <xf numFmtId="0" fontId="1" fillId="9" borderId="9" xfId="2" applyFont="1" applyFill="1" applyBorder="1" applyAlignment="1" applyProtection="1">
      <alignment horizontal="center"/>
    </xf>
    <xf numFmtId="0" fontId="1" fillId="6" borderId="4" xfId="2" applyFont="1" applyFill="1" applyBorder="1" applyAlignment="1" applyProtection="1">
      <alignment horizontal="center"/>
    </xf>
    <xf numFmtId="0" fontId="1" fillId="6" borderId="0" xfId="2" applyFont="1" applyFill="1" applyBorder="1" applyAlignment="1" applyProtection="1">
      <alignment horizontal="center"/>
    </xf>
    <xf numFmtId="0" fontId="1" fillId="6" borderId="5" xfId="2" applyFont="1" applyFill="1" applyBorder="1" applyAlignment="1" applyProtection="1">
      <alignment horizontal="center"/>
    </xf>
    <xf numFmtId="0" fontId="1" fillId="3" borderId="4" xfId="2" applyFont="1" applyFill="1" applyBorder="1" applyAlignment="1" applyProtection="1">
      <alignment horizontal="center"/>
    </xf>
    <xf numFmtId="0" fontId="1" fillId="3" borderId="0" xfId="2" applyFont="1" applyFill="1" applyBorder="1" applyAlignment="1" applyProtection="1">
      <alignment horizontal="center"/>
    </xf>
    <xf numFmtId="0" fontId="1" fillId="3" borderId="5" xfId="2" applyFont="1" applyFill="1" applyBorder="1" applyAlignment="1" applyProtection="1">
      <alignment horizontal="center"/>
    </xf>
    <xf numFmtId="0" fontId="4" fillId="2" borderId="0" xfId="0" applyFont="1" applyFill="1" applyAlignment="1" applyProtection="1">
      <alignment horizontal="center" vertical="center"/>
    </xf>
    <xf numFmtId="0" fontId="6" fillId="2" borderId="0" xfId="0" applyFont="1" applyFill="1" applyAlignment="1" applyProtection="1">
      <alignment horizontal="center"/>
    </xf>
    <xf numFmtId="0" fontId="5" fillId="2" borderId="0" xfId="0" applyFont="1" applyFill="1" applyAlignment="1" applyProtection="1">
      <alignment horizontal="center"/>
    </xf>
    <xf numFmtId="0" fontId="1" fillId="5" borderId="4" xfId="2" applyFont="1" applyFill="1" applyBorder="1" applyAlignment="1" applyProtection="1">
      <alignment horizontal="center"/>
    </xf>
    <xf numFmtId="0" fontId="1" fillId="5" borderId="0" xfId="2" applyFont="1" applyFill="1" applyBorder="1" applyAlignment="1" applyProtection="1">
      <alignment horizontal="center"/>
    </xf>
    <xf numFmtId="0" fontId="1" fillId="5" borderId="5" xfId="2" applyFont="1" applyFill="1" applyBorder="1" applyAlignment="1" applyProtection="1">
      <alignment horizontal="center"/>
    </xf>
    <xf numFmtId="0" fontId="2" fillId="2" borderId="0" xfId="0" applyFont="1" applyFill="1" applyAlignment="1" applyProtection="1">
      <alignment horizontal="center" vertical="center"/>
    </xf>
    <xf numFmtId="0" fontId="13" fillId="2" borderId="0" xfId="0" applyFont="1" applyFill="1" applyAlignment="1" applyProtection="1">
      <alignment horizontal="center"/>
    </xf>
    <xf numFmtId="0" fontId="8" fillId="0" borderId="11" xfId="0" applyFont="1" applyFill="1" applyBorder="1" applyAlignment="1" applyProtection="1">
      <alignment vertical="center" wrapText="1"/>
    </xf>
    <xf numFmtId="0" fontId="2" fillId="2" borderId="0" xfId="0" applyFont="1" applyFill="1" applyAlignment="1" applyProtection="1">
      <alignment horizontal="center" vertical="center" wrapText="1"/>
    </xf>
    <xf numFmtId="0" fontId="7" fillId="3" borderId="2" xfId="0" applyFont="1" applyFill="1" applyBorder="1" applyAlignment="1" applyProtection="1">
      <alignment horizontal="left"/>
    </xf>
    <xf numFmtId="0" fontId="7" fillId="3" borderId="6" xfId="0" applyFont="1" applyFill="1" applyBorder="1" applyAlignment="1" applyProtection="1">
      <alignment horizontal="left"/>
    </xf>
    <xf numFmtId="0" fontId="7" fillId="3" borderId="3" xfId="0" applyFont="1" applyFill="1" applyBorder="1" applyAlignment="1" applyProtection="1">
      <alignment horizontal="left"/>
    </xf>
    <xf numFmtId="0" fontId="8" fillId="8" borderId="2" xfId="0" applyFont="1" applyFill="1" applyBorder="1" applyAlignment="1" applyProtection="1">
      <alignment horizontal="left"/>
    </xf>
    <xf numFmtId="0" fontId="8" fillId="8" borderId="6" xfId="0" applyFont="1" applyFill="1" applyBorder="1" applyAlignment="1" applyProtection="1">
      <alignment horizontal="left"/>
    </xf>
    <xf numFmtId="0" fontId="8" fillId="8" borderId="3" xfId="0" applyFont="1" applyFill="1" applyBorder="1" applyAlignment="1" applyProtection="1">
      <alignment horizontal="left"/>
    </xf>
    <xf numFmtId="0" fontId="8" fillId="8" borderId="2" xfId="0" applyFont="1" applyFill="1" applyBorder="1" applyAlignment="1" applyProtection="1"/>
    <xf numFmtId="0" fontId="8" fillId="8" borderId="6" xfId="0" applyFont="1" applyFill="1" applyBorder="1" applyAlignment="1" applyProtection="1"/>
    <xf numFmtId="0" fontId="8" fillId="8" borderId="3" xfId="0" applyFont="1" applyFill="1" applyBorder="1" applyAlignment="1" applyProtection="1"/>
    <xf numFmtId="0" fontId="2" fillId="2" borderId="0" xfId="0" applyFont="1" applyFill="1" applyAlignment="1" applyProtection="1">
      <alignment horizontal="center" wrapText="1"/>
    </xf>
    <xf numFmtId="0" fontId="0" fillId="0" borderId="0" xfId="0" applyAlignment="1" applyProtection="1">
      <alignment horizontal="center" wrapText="1"/>
    </xf>
    <xf numFmtId="0" fontId="0" fillId="0" borderId="7" xfId="0" applyBorder="1" applyAlignment="1" applyProtection="1">
      <alignment horizontal="center" wrapText="1"/>
    </xf>
    <xf numFmtId="0" fontId="8" fillId="8" borderId="10" xfId="0" applyFont="1" applyFill="1" applyBorder="1" applyAlignment="1" applyProtection="1">
      <alignment horizontal="left" vertical="top" wrapText="1"/>
    </xf>
    <xf numFmtId="0" fontId="8" fillId="8" borderId="11" xfId="0" applyFont="1" applyFill="1" applyBorder="1" applyAlignment="1" applyProtection="1">
      <alignment horizontal="left" vertical="top" wrapText="1"/>
    </xf>
    <xf numFmtId="0" fontId="8" fillId="8" borderId="12" xfId="0" applyFont="1" applyFill="1" applyBorder="1" applyAlignment="1" applyProtection="1">
      <alignment horizontal="left" vertical="top" wrapText="1"/>
    </xf>
    <xf numFmtId="0" fontId="8" fillId="8" borderId="8" xfId="0" applyFont="1" applyFill="1" applyBorder="1" applyAlignment="1" applyProtection="1">
      <alignment horizontal="left" vertical="top" wrapText="1"/>
    </xf>
    <xf numFmtId="0" fontId="8" fillId="8" borderId="7" xfId="0" applyFont="1" applyFill="1" applyBorder="1" applyAlignment="1" applyProtection="1">
      <alignment horizontal="left" vertical="top" wrapText="1"/>
    </xf>
    <xf numFmtId="0" fontId="8" fillId="8" borderId="9" xfId="0" applyFont="1" applyFill="1" applyBorder="1" applyAlignment="1" applyProtection="1">
      <alignment horizontal="left" vertical="top" wrapText="1"/>
    </xf>
    <xf numFmtId="0" fontId="8" fillId="8" borderId="2" xfId="0" applyFont="1" applyFill="1" applyBorder="1" applyAlignment="1" applyProtection="1">
      <alignment horizontal="left" wrapText="1"/>
    </xf>
    <xf numFmtId="0" fontId="8" fillId="8" borderId="6" xfId="0" applyFont="1" applyFill="1" applyBorder="1" applyAlignment="1" applyProtection="1">
      <alignment horizontal="left" wrapText="1"/>
    </xf>
    <xf numFmtId="0" fontId="8" fillId="8" borderId="3" xfId="0" applyFont="1" applyFill="1" applyBorder="1" applyAlignment="1" applyProtection="1">
      <alignment horizontal="left" wrapText="1"/>
    </xf>
    <xf numFmtId="0" fontId="8" fillId="8" borderId="2" xfId="0" quotePrefix="1" applyFont="1" applyFill="1" applyBorder="1" applyAlignment="1" applyProtection="1">
      <alignment horizontal="left"/>
    </xf>
    <xf numFmtId="0" fontId="8" fillId="8" borderId="6" xfId="0" quotePrefix="1" applyFont="1" applyFill="1" applyBorder="1" applyAlignment="1" applyProtection="1">
      <alignment horizontal="left"/>
    </xf>
    <xf numFmtId="0" fontId="8" fillId="8" borderId="3" xfId="0" quotePrefix="1" applyFont="1" applyFill="1" applyBorder="1" applyAlignment="1" applyProtection="1">
      <alignment horizontal="left"/>
    </xf>
    <xf numFmtId="0" fontId="8" fillId="4" borderId="1" xfId="0" applyFont="1" applyFill="1" applyBorder="1" applyAlignment="1" applyProtection="1">
      <alignment horizontal="left"/>
    </xf>
    <xf numFmtId="0" fontId="7" fillId="3" borderId="2" xfId="0" applyFont="1" applyFill="1" applyBorder="1" applyAlignment="1" applyProtection="1">
      <alignment horizontal="center"/>
    </xf>
    <xf numFmtId="0" fontId="7" fillId="3" borderId="6" xfId="0" applyFont="1" applyFill="1" applyBorder="1" applyAlignment="1" applyProtection="1">
      <alignment horizontal="center"/>
    </xf>
    <xf numFmtId="0" fontId="7" fillId="3" borderId="3" xfId="0" applyFont="1" applyFill="1" applyBorder="1" applyAlignment="1" applyProtection="1">
      <alignment horizontal="center"/>
    </xf>
    <xf numFmtId="0" fontId="8" fillId="4" borderId="2" xfId="0" applyFont="1" applyFill="1" applyBorder="1" applyAlignment="1" applyProtection="1">
      <alignment horizontal="left"/>
    </xf>
    <xf numFmtId="0" fontId="8" fillId="4" borderId="6" xfId="0" applyFont="1" applyFill="1" applyBorder="1" applyAlignment="1" applyProtection="1">
      <alignment horizontal="left"/>
    </xf>
    <xf numFmtId="0" fontId="8" fillId="4" borderId="3" xfId="0" applyFont="1" applyFill="1" applyBorder="1" applyAlignment="1" applyProtection="1">
      <alignment horizontal="left"/>
    </xf>
    <xf numFmtId="0" fontId="8" fillId="4" borderId="2" xfId="0" applyFont="1" applyFill="1" applyBorder="1" applyAlignment="1" applyProtection="1">
      <alignment horizontal="left" wrapText="1"/>
    </xf>
    <xf numFmtId="0" fontId="8" fillId="4" borderId="6" xfId="0" applyFont="1" applyFill="1" applyBorder="1" applyAlignment="1" applyProtection="1">
      <alignment horizontal="left" wrapText="1"/>
    </xf>
    <xf numFmtId="0" fontId="8" fillId="4" borderId="3" xfId="0" applyFont="1" applyFill="1" applyBorder="1" applyAlignment="1" applyProtection="1">
      <alignment horizontal="left" wrapText="1"/>
    </xf>
    <xf numFmtId="49" fontId="8" fillId="8" borderId="2" xfId="0" applyNumberFormat="1" applyFont="1" applyFill="1" applyBorder="1" applyAlignment="1" applyProtection="1">
      <alignment horizontal="left" wrapText="1"/>
    </xf>
    <xf numFmtId="49" fontId="8" fillId="8" borderId="6" xfId="0" applyNumberFormat="1" applyFont="1" applyFill="1" applyBorder="1" applyAlignment="1" applyProtection="1">
      <alignment horizontal="left" wrapText="1"/>
    </xf>
    <xf numFmtId="49" fontId="8" fillId="8" borderId="3" xfId="0" applyNumberFormat="1" applyFont="1" applyFill="1" applyBorder="1" applyAlignment="1" applyProtection="1">
      <alignment horizontal="left" wrapText="1"/>
    </xf>
    <xf numFmtId="0" fontId="8" fillId="4" borderId="2" xfId="0" applyFont="1" applyFill="1" applyBorder="1" applyAlignment="1" applyProtection="1">
      <alignment horizontal="center" vertical="center" wrapText="1"/>
    </xf>
    <xf numFmtId="0" fontId="8" fillId="4" borderId="3" xfId="0" applyFont="1" applyFill="1" applyBorder="1" applyAlignment="1" applyProtection="1">
      <alignment horizontal="center" vertical="center" wrapText="1"/>
    </xf>
  </cellXfs>
  <cellStyles count="5">
    <cellStyle name="Komma" xfId="1" builtinId="3"/>
    <cellStyle name="Link" xfId="2" builtinId="8"/>
    <cellStyle name="Normal" xfId="0" builtinId="0"/>
    <cellStyle name="Normal 12" xfId="3" xr:uid="{00000000-0005-0000-0000-000003000000}"/>
    <cellStyle name="Procent" xfId="4" builtinId="5"/>
  </cellStyles>
  <dxfs count="0"/>
  <tableStyles count="0" defaultTableStyle="TableStyleMedium2" defaultPivotStyle="PivotStyleLight16"/>
  <colors>
    <mruColors>
      <color rgb="FFF2DCDB"/>
      <color rgb="FFB6DDF3"/>
      <color rgb="FF212121"/>
      <color rgb="FF650816"/>
      <color rgb="FF4C4C4C"/>
      <color rgb="FFBFBFBF"/>
      <color rgb="FFD9D9D9"/>
      <color rgb="FF35B099"/>
      <color rgb="FF9E0B1D"/>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worksheet" Target="worksheets/sheet18.xml"/><Relationship Id="rId3" Type="http://schemas.openxmlformats.org/officeDocument/2006/relationships/worksheet" Target="worksheets/sheet3.xml"/><Relationship Id="rId21" Type="http://schemas.openxmlformats.org/officeDocument/2006/relationships/externalLink" Target="externalLinks/externalLink3.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5" Type="http://schemas.openxmlformats.org/officeDocument/2006/relationships/calcChain" Target="calcChain.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externalLink" Target="externalLinks/externalLink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24" Type="http://schemas.openxmlformats.org/officeDocument/2006/relationships/sharedStrings" Target="sharedStrings.xml"/><Relationship Id="rId5" Type="http://schemas.openxmlformats.org/officeDocument/2006/relationships/worksheet" Target="worksheets/sheet5.xml"/><Relationship Id="rId15" Type="http://schemas.openxmlformats.org/officeDocument/2006/relationships/worksheet" Target="worksheets/sheet15.xml"/><Relationship Id="rId23" Type="http://schemas.openxmlformats.org/officeDocument/2006/relationships/styles" Target="styles.xml"/><Relationship Id="rId10" Type="http://schemas.openxmlformats.org/officeDocument/2006/relationships/worksheet" Target="worksheets/sheet10.xml"/><Relationship Id="rId19" Type="http://schemas.openxmlformats.org/officeDocument/2006/relationships/externalLink" Target="externalLinks/externalLink1.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theme" Target="theme/theme1.xml"/></Relationships>
</file>

<file path=xl/externalLinks/_rels/externalLink1.xml.rels><?xml version="1.0" encoding="UTF-8" standalone="yes"?>
<Relationships xmlns="http://schemas.openxmlformats.org/package/2006/relationships"><Relationship Id="rId1" Type="http://schemas.openxmlformats.org/officeDocument/2006/relationships/externalLinkPath" Target="/VAND/Sagsbehandling/&#216;R-statusark.xlsm" TargetMode="External"/></Relationships>
</file>

<file path=xl/externalLinks/_rels/externalLink2.xml.rels><?xml version="1.0" encoding="UTF-8" standalone="yes"?>
<Relationships xmlns="http://schemas.openxmlformats.org/package/2006/relationships"><Relationship Id="rId1" Type="http://schemas.openxmlformats.org/officeDocument/2006/relationships/externalLinkPath" Target="/VAND/Skabeloner/&#216;konomiske%20rammer/2021/&#216;R%20Statusark/&#216;R-statusark_Udkast_2021.xlsm" TargetMode="External"/></Relationships>
</file>

<file path=xl/externalLinks/_rels/externalLink3.xml.rels><?xml version="1.0" encoding="UTF-8" standalone="yes"?>
<Relationships xmlns="http://schemas.openxmlformats.org/package/2006/relationships"><Relationship Id="rId1" Type="http://schemas.openxmlformats.org/officeDocument/2006/relationships/externalLinkPath" Target="/VAND/Skabeloner/&#216;konomiske%20rammer/2022/&#216;R%20statusark/Kopi%20af%20&#216;R-statusark23.xlsm"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Makro1"/>
      <sheetName val="ØR24-27"/>
      <sheetName val="ØR23-26"/>
      <sheetName val="ØR22-25"/>
      <sheetName val="ØR21-24"/>
      <sheetName val="ØR20-23"/>
      <sheetName val="ØR19-22"/>
      <sheetName val="ØR18"/>
      <sheetName val="ØR17-20"/>
      <sheetName val="Nøgletal"/>
      <sheetName val="Farvekode forklaring"/>
      <sheetName val="ØR25 - testramme"/>
    </sheetNames>
    <sheetDataSet>
      <sheetData sheetId="0"/>
      <sheetData sheetId="1"/>
      <sheetData sheetId="2"/>
      <sheetData sheetId="3"/>
      <sheetData sheetId="4"/>
      <sheetData sheetId="5"/>
      <sheetData sheetId="6"/>
      <sheetData sheetId="7"/>
      <sheetData sheetId="8"/>
      <sheetData sheetId="9">
        <row r="5">
          <cell r="C5">
            <v>1.0168999999999999</v>
          </cell>
        </row>
      </sheetData>
      <sheetData sheetId="10"/>
      <sheetData sheetId="11"/>
    </sheetDataSet>
  </externalBook>
</externalLink>
</file>

<file path=xl/externalLinks/externalLink2.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Makro1"/>
      <sheetName val="ØR22-25"/>
      <sheetName val="ØR21-24"/>
      <sheetName val="ØR20-23"/>
      <sheetName val="ØR19-22"/>
      <sheetName val="ØR18"/>
      <sheetName val="ØR17-20"/>
      <sheetName val="Nøgletal"/>
      <sheetName val="Ark2"/>
      <sheetName val="Ark3"/>
    </sheetNames>
    <sheetDataSet>
      <sheetData sheetId="0"/>
      <sheetData sheetId="1"/>
      <sheetData sheetId="2"/>
      <sheetData sheetId="3"/>
      <sheetData sheetId="4"/>
      <sheetData sheetId="5"/>
      <sheetData sheetId="6"/>
      <sheetData sheetId="7">
        <row r="6">
          <cell r="C6">
            <v>1.0197000000000001</v>
          </cell>
        </row>
        <row r="7">
          <cell r="C7">
            <v>1.0122</v>
          </cell>
          <cell r="E7">
            <v>1.0132000000000001</v>
          </cell>
        </row>
      </sheetData>
      <sheetData sheetId="8"/>
      <sheetData sheetId="9"/>
    </sheetDataSet>
  </externalBook>
</externalLink>
</file>

<file path=xl/externalLinks/externalLink3.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Makro1"/>
      <sheetName val="ØR23-26 "/>
      <sheetName val="ØR22-25"/>
      <sheetName val="ØR21-24"/>
      <sheetName val="ØR20-23"/>
      <sheetName val="ØR19-22"/>
      <sheetName val="ØR18"/>
      <sheetName val="ØR17-20"/>
      <sheetName val="Nøgletal"/>
      <sheetName val="Farvekode forklaring"/>
      <sheetName val="Ark3"/>
    </sheetNames>
    <sheetDataSet>
      <sheetData sheetId="0"/>
      <sheetData sheetId="1"/>
      <sheetData sheetId="2"/>
      <sheetData sheetId="3"/>
      <sheetData sheetId="4"/>
      <sheetData sheetId="5"/>
      <sheetData sheetId="6"/>
      <sheetData sheetId="7"/>
      <sheetData sheetId="8">
        <row r="5">
          <cell r="B5">
            <v>1.6899999999999998E-2</v>
          </cell>
        </row>
        <row r="6">
          <cell r="B6">
            <v>1.9699999999999999E-2</v>
          </cell>
        </row>
        <row r="7">
          <cell r="B7">
            <v>1.2200000000000001E-2</v>
          </cell>
          <cell r="D7">
            <v>1.32E-2</v>
          </cell>
        </row>
        <row r="8">
          <cell r="B8">
            <v>3.3E-3</v>
          </cell>
        </row>
      </sheetData>
      <sheetData sheetId="9"/>
      <sheetData sheetId="10"/>
    </sheetDataSet>
  </externalBook>
</externalLink>
</file>

<file path=xl/theme/theme1.xml><?xml version="1.0" encoding="utf-8"?>
<a:theme xmlns:a="http://schemas.openxmlformats.org/drawingml/2006/main" name="Office-tema">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1" Type="http://schemas.openxmlformats.org/officeDocument/2006/relationships/printerSettings" Target="../printerSettings/printerSettings15.bin"/></Relationships>
</file>

<file path=xl/worksheets/_rels/sheet16.xml.rels><?xml version="1.0" encoding="UTF-8" standalone="yes"?>
<Relationships xmlns="http://schemas.openxmlformats.org/package/2006/relationships"><Relationship Id="rId1" Type="http://schemas.openxmlformats.org/officeDocument/2006/relationships/printerSettings" Target="../printerSettings/printerSettings16.bin"/></Relationships>
</file>

<file path=xl/worksheets/_rels/sheet17.xml.rels><?xml version="1.0" encoding="UTF-8" standalone="yes"?>
<Relationships xmlns="http://schemas.openxmlformats.org/package/2006/relationships"><Relationship Id="rId1" Type="http://schemas.openxmlformats.org/officeDocument/2006/relationships/printerSettings" Target="../printerSettings/printerSettings17.bin"/></Relationships>
</file>

<file path=xl/worksheets/_rels/sheet18.xml.rels><?xml version="1.0" encoding="UTF-8" standalone="yes"?>
<Relationships xmlns="http://schemas.openxmlformats.org/package/2006/relationships"><Relationship Id="rId1" Type="http://schemas.openxmlformats.org/officeDocument/2006/relationships/printerSettings" Target="../printerSettings/printerSettings18.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Ark1"/>
  <dimension ref="A1:I51"/>
  <sheetViews>
    <sheetView showGridLines="0" tabSelected="1" view="pageLayout" zoomScaleNormal="100" workbookViewId="0"/>
  </sheetViews>
  <sheetFormatPr defaultColWidth="9.140625" defaultRowHeight="15" x14ac:dyDescent="0.25"/>
  <cols>
    <col min="1" max="1" width="9.140625" style="2"/>
    <col min="2" max="2" width="5.85546875" style="2" customWidth="1"/>
    <col min="3" max="4" width="9.140625" style="2"/>
    <col min="5" max="5" width="11.7109375" style="2" customWidth="1"/>
    <col min="6" max="6" width="11.5703125" style="2" customWidth="1"/>
    <col min="7" max="8" width="9.140625" style="2"/>
    <col min="9" max="9" width="12.140625" style="2" customWidth="1"/>
    <col min="10" max="16384" width="9.140625" style="2"/>
  </cols>
  <sheetData>
    <row r="1" spans="1:9" x14ac:dyDescent="0.25">
      <c r="A1" s="1"/>
      <c r="B1" s="1"/>
      <c r="C1" s="1"/>
      <c r="D1" s="1"/>
      <c r="E1" s="1"/>
      <c r="F1" s="1"/>
      <c r="G1" s="1"/>
      <c r="H1" s="1"/>
      <c r="I1" s="1"/>
    </row>
    <row r="2" spans="1:9" x14ac:dyDescent="0.25">
      <c r="A2" s="1"/>
      <c r="B2" s="1"/>
      <c r="C2" s="1"/>
      <c r="D2" s="1"/>
      <c r="E2" s="1"/>
      <c r="F2" s="1"/>
      <c r="G2" s="1"/>
      <c r="H2" s="1"/>
      <c r="I2" s="1"/>
    </row>
    <row r="3" spans="1:9" ht="15" customHeight="1" x14ac:dyDescent="0.25">
      <c r="A3" s="1"/>
      <c r="B3" s="1"/>
      <c r="C3" s="1"/>
      <c r="D3" s="1"/>
      <c r="E3" s="1"/>
      <c r="F3" s="1"/>
      <c r="G3" s="1"/>
      <c r="H3" s="1"/>
      <c r="I3" s="1"/>
    </row>
    <row r="4" spans="1:9" ht="15" customHeight="1" x14ac:dyDescent="0.25">
      <c r="A4" s="1"/>
      <c r="B4" s="1"/>
      <c r="C4" s="1"/>
      <c r="D4" s="1"/>
      <c r="E4" s="1"/>
      <c r="F4" s="1"/>
      <c r="G4" s="1"/>
      <c r="H4" s="1"/>
      <c r="I4" s="1"/>
    </row>
    <row r="5" spans="1:9" x14ac:dyDescent="0.25">
      <c r="A5" s="1"/>
      <c r="B5" s="1"/>
      <c r="C5" s="1"/>
      <c r="D5" s="1"/>
      <c r="E5" s="1"/>
      <c r="F5" s="1"/>
      <c r="G5" s="1"/>
      <c r="H5" s="1"/>
      <c r="I5" s="1"/>
    </row>
    <row r="6" spans="1:9" ht="15" customHeight="1" x14ac:dyDescent="0.25">
      <c r="A6" s="1"/>
      <c r="B6" s="1"/>
      <c r="C6" s="3"/>
      <c r="D6" s="91" t="s">
        <v>4</v>
      </c>
      <c r="E6" s="91"/>
      <c r="F6" s="91"/>
      <c r="G6" s="91"/>
      <c r="H6" s="3"/>
      <c r="I6" s="1"/>
    </row>
    <row r="7" spans="1:9" ht="15" customHeight="1" x14ac:dyDescent="0.25">
      <c r="A7" s="1"/>
      <c r="B7" s="1"/>
      <c r="C7" s="3"/>
      <c r="D7" s="91"/>
      <c r="E7" s="91"/>
      <c r="F7" s="91"/>
      <c r="G7" s="91"/>
      <c r="H7" s="3"/>
      <c r="I7" s="1"/>
    </row>
    <row r="8" spans="1:9" ht="15.75" x14ac:dyDescent="0.25">
      <c r="A8" s="1"/>
      <c r="B8" s="1"/>
      <c r="C8" s="4"/>
      <c r="D8" s="93" t="s">
        <v>235</v>
      </c>
      <c r="E8" s="93"/>
      <c r="F8" s="93"/>
      <c r="G8" s="93"/>
      <c r="H8" s="4"/>
      <c r="I8" s="1"/>
    </row>
    <row r="9" spans="1:9" x14ac:dyDescent="0.25">
      <c r="A9" s="1"/>
      <c r="B9" s="1"/>
      <c r="C9" s="5"/>
      <c r="D9" s="5"/>
      <c r="E9" s="5"/>
      <c r="F9" s="5"/>
      <c r="G9" s="5"/>
      <c r="H9" s="5"/>
      <c r="I9" s="1"/>
    </row>
    <row r="10" spans="1:9" x14ac:dyDescent="0.25">
      <c r="A10" s="1"/>
      <c r="B10" s="5"/>
      <c r="C10" s="5"/>
      <c r="D10" s="5"/>
      <c r="E10" s="5"/>
      <c r="F10" s="5"/>
      <c r="G10" s="5"/>
      <c r="H10" s="5"/>
      <c r="I10" s="1"/>
    </row>
    <row r="11" spans="1:9" x14ac:dyDescent="0.25">
      <c r="A11" s="1"/>
      <c r="B11" s="5"/>
      <c r="C11" s="5"/>
      <c r="D11" s="92" t="s">
        <v>5</v>
      </c>
      <c r="E11" s="92"/>
      <c r="F11" s="92"/>
      <c r="G11" s="92"/>
      <c r="H11" s="5"/>
      <c r="I11" s="1"/>
    </row>
    <row r="12" spans="1:9" x14ac:dyDescent="0.25">
      <c r="A12" s="1"/>
      <c r="B12" s="1"/>
      <c r="C12" s="1"/>
      <c r="D12" s="1"/>
      <c r="E12" s="1"/>
      <c r="F12" s="1"/>
      <c r="G12" s="1"/>
      <c r="H12" s="1"/>
      <c r="I12" s="1"/>
    </row>
    <row r="13" spans="1:9" x14ac:dyDescent="0.25">
      <c r="A13" s="1"/>
      <c r="B13" s="1"/>
      <c r="C13" s="6" t="s">
        <v>6</v>
      </c>
      <c r="D13" s="88" t="s">
        <v>162</v>
      </c>
      <c r="E13" s="89"/>
      <c r="F13" s="89"/>
      <c r="G13" s="90"/>
      <c r="H13" s="1"/>
      <c r="I13" s="1"/>
    </row>
    <row r="14" spans="1:9" x14ac:dyDescent="0.25">
      <c r="A14" s="1"/>
      <c r="B14" s="1"/>
      <c r="C14" s="6" t="s">
        <v>14</v>
      </c>
      <c r="D14" s="88" t="s">
        <v>197</v>
      </c>
      <c r="E14" s="89"/>
      <c r="F14" s="89"/>
      <c r="G14" s="90"/>
      <c r="H14" s="1"/>
      <c r="I14" s="1"/>
    </row>
    <row r="15" spans="1:9" x14ac:dyDescent="0.25">
      <c r="A15" s="1"/>
      <c r="B15" s="1"/>
      <c r="C15" s="6" t="s">
        <v>30</v>
      </c>
      <c r="D15" s="88" t="s">
        <v>141</v>
      </c>
      <c r="E15" s="89"/>
      <c r="F15" s="89"/>
      <c r="G15" s="90"/>
      <c r="H15" s="1"/>
      <c r="I15" s="1"/>
    </row>
    <row r="16" spans="1:9" x14ac:dyDescent="0.25">
      <c r="A16" s="1"/>
      <c r="B16" s="1"/>
      <c r="C16" s="6" t="s">
        <v>31</v>
      </c>
      <c r="D16" s="88" t="s">
        <v>194</v>
      </c>
      <c r="E16" s="89"/>
      <c r="F16" s="89"/>
      <c r="G16" s="90"/>
      <c r="H16" s="1"/>
      <c r="I16" s="1"/>
    </row>
    <row r="17" spans="1:9" x14ac:dyDescent="0.25">
      <c r="A17" s="1"/>
      <c r="B17" s="1"/>
      <c r="C17" s="6" t="s">
        <v>102</v>
      </c>
      <c r="D17" s="88" t="s">
        <v>195</v>
      </c>
      <c r="E17" s="89"/>
      <c r="F17" s="89"/>
      <c r="G17" s="90"/>
      <c r="H17" s="1"/>
      <c r="I17" s="1"/>
    </row>
    <row r="18" spans="1:9" x14ac:dyDescent="0.25">
      <c r="A18" s="1"/>
      <c r="B18" s="1"/>
      <c r="C18" s="6" t="s">
        <v>86</v>
      </c>
      <c r="D18" s="94" t="s">
        <v>79</v>
      </c>
      <c r="E18" s="95"/>
      <c r="F18" s="95"/>
      <c r="G18" s="96"/>
      <c r="H18" s="1"/>
      <c r="I18" s="1"/>
    </row>
    <row r="19" spans="1:9" x14ac:dyDescent="0.25">
      <c r="A19" s="1"/>
      <c r="B19" s="1"/>
      <c r="C19" s="6" t="s">
        <v>87</v>
      </c>
      <c r="D19" s="94" t="s">
        <v>80</v>
      </c>
      <c r="E19" s="95"/>
      <c r="F19" s="95"/>
      <c r="G19" s="96"/>
      <c r="H19" s="1"/>
      <c r="I19" s="1"/>
    </row>
    <row r="20" spans="1:9" x14ac:dyDescent="0.25">
      <c r="A20" s="1"/>
      <c r="B20" s="1"/>
      <c r="C20" s="6" t="s">
        <v>7</v>
      </c>
      <c r="D20" s="94" t="s">
        <v>9</v>
      </c>
      <c r="E20" s="95"/>
      <c r="F20" s="95"/>
      <c r="G20" s="96"/>
      <c r="H20" s="1"/>
      <c r="I20" s="1"/>
    </row>
    <row r="21" spans="1:9" x14ac:dyDescent="0.25">
      <c r="A21" s="1"/>
      <c r="B21" s="1"/>
      <c r="C21" s="6" t="s">
        <v>88</v>
      </c>
      <c r="D21" s="85" t="s">
        <v>11</v>
      </c>
      <c r="E21" s="86"/>
      <c r="F21" s="86"/>
      <c r="G21" s="87"/>
      <c r="H21" s="1"/>
      <c r="I21" s="1"/>
    </row>
    <row r="22" spans="1:9" x14ac:dyDescent="0.25">
      <c r="A22" s="1"/>
      <c r="B22" s="1"/>
      <c r="C22" s="6" t="s">
        <v>73</v>
      </c>
      <c r="D22" s="79" t="s">
        <v>196</v>
      </c>
      <c r="E22" s="80"/>
      <c r="F22" s="80"/>
      <c r="G22" s="81"/>
      <c r="H22" s="1"/>
      <c r="I22" s="1"/>
    </row>
    <row r="23" spans="1:9" x14ac:dyDescent="0.25">
      <c r="A23" s="1"/>
      <c r="B23" s="1"/>
      <c r="C23" s="6" t="s">
        <v>8</v>
      </c>
      <c r="D23" s="79" t="s">
        <v>176</v>
      </c>
      <c r="E23" s="80"/>
      <c r="F23" s="80"/>
      <c r="G23" s="81"/>
      <c r="H23" s="1"/>
      <c r="I23" s="1"/>
    </row>
    <row r="24" spans="1:9" x14ac:dyDescent="0.25">
      <c r="A24" s="1"/>
      <c r="B24" s="1"/>
      <c r="C24" s="6" t="s">
        <v>172</v>
      </c>
      <c r="D24" s="79" t="s">
        <v>163</v>
      </c>
      <c r="E24" s="80"/>
      <c r="F24" s="80"/>
      <c r="G24" s="81"/>
      <c r="H24" s="1"/>
      <c r="I24" s="1"/>
    </row>
    <row r="25" spans="1:9" x14ac:dyDescent="0.25">
      <c r="A25" s="1"/>
      <c r="B25" s="1"/>
      <c r="C25" s="6" t="s">
        <v>173</v>
      </c>
      <c r="D25" s="79" t="s">
        <v>74</v>
      </c>
      <c r="E25" s="80"/>
      <c r="F25" s="80"/>
      <c r="G25" s="81"/>
      <c r="H25" s="1"/>
      <c r="I25" s="1"/>
    </row>
    <row r="26" spans="1:9" x14ac:dyDescent="0.25">
      <c r="A26" s="1"/>
      <c r="B26" s="1"/>
      <c r="C26" s="6" t="s">
        <v>174</v>
      </c>
      <c r="D26" s="79" t="s">
        <v>75</v>
      </c>
      <c r="E26" s="80"/>
      <c r="F26" s="80"/>
      <c r="G26" s="81"/>
      <c r="H26" s="1"/>
      <c r="I26" s="1"/>
    </row>
    <row r="27" spans="1:9" x14ac:dyDescent="0.25">
      <c r="A27" s="1"/>
      <c r="B27" s="1"/>
      <c r="C27" s="6" t="s">
        <v>89</v>
      </c>
      <c r="D27" s="79" t="s">
        <v>103</v>
      </c>
      <c r="E27" s="80"/>
      <c r="F27" s="80"/>
      <c r="G27" s="81"/>
      <c r="H27" s="1"/>
      <c r="I27" s="1"/>
    </row>
    <row r="28" spans="1:9" x14ac:dyDescent="0.25">
      <c r="A28" s="1"/>
      <c r="B28" s="1"/>
      <c r="C28" s="6" t="s">
        <v>83</v>
      </c>
      <c r="D28" s="79" t="s">
        <v>32</v>
      </c>
      <c r="E28" s="80"/>
      <c r="F28" s="80"/>
      <c r="G28" s="81"/>
      <c r="H28" s="1"/>
      <c r="I28" s="1"/>
    </row>
    <row r="29" spans="1:9" x14ac:dyDescent="0.25">
      <c r="A29" s="1"/>
      <c r="B29" s="1"/>
      <c r="C29" s="6" t="s">
        <v>175</v>
      </c>
      <c r="D29" s="82" t="s">
        <v>84</v>
      </c>
      <c r="E29" s="83"/>
      <c r="F29" s="83"/>
      <c r="G29" s="84"/>
      <c r="H29" s="1"/>
      <c r="I29" s="1"/>
    </row>
    <row r="30" spans="1:9" x14ac:dyDescent="0.25">
      <c r="A30" s="1"/>
      <c r="B30" s="1"/>
      <c r="C30" s="1"/>
      <c r="D30" s="1"/>
      <c r="E30" s="1"/>
      <c r="F30" s="1"/>
      <c r="G30" s="1"/>
      <c r="H30" s="1"/>
      <c r="I30" s="1"/>
    </row>
    <row r="31" spans="1:9" x14ac:dyDescent="0.25">
      <c r="A31" s="1"/>
      <c r="B31" s="1"/>
      <c r="C31" s="1"/>
      <c r="D31" s="1"/>
      <c r="E31" s="1"/>
      <c r="F31" s="1"/>
      <c r="G31" s="1"/>
      <c r="H31" s="1"/>
      <c r="I31" s="1"/>
    </row>
    <row r="32" spans="1:9" x14ac:dyDescent="0.25">
      <c r="A32" s="1"/>
      <c r="B32" s="1"/>
      <c r="C32" s="1"/>
      <c r="D32" s="1"/>
      <c r="E32" s="1"/>
      <c r="F32" s="1"/>
      <c r="G32" s="1"/>
      <c r="H32" s="1"/>
      <c r="I32" s="1"/>
    </row>
    <row r="33" spans="1:9" x14ac:dyDescent="0.25">
      <c r="A33" s="1"/>
      <c r="B33" s="1"/>
      <c r="C33" s="1"/>
      <c r="D33" s="1"/>
      <c r="E33" s="1"/>
      <c r="F33" s="1"/>
      <c r="G33" s="1"/>
      <c r="H33" s="1"/>
      <c r="I33" s="1"/>
    </row>
    <row r="34" spans="1:9" x14ac:dyDescent="0.25">
      <c r="A34" s="1"/>
      <c r="B34" s="1"/>
      <c r="C34" s="1"/>
      <c r="D34" s="1"/>
      <c r="E34" s="1"/>
      <c r="F34" s="1"/>
      <c r="G34" s="1"/>
      <c r="H34" s="1"/>
      <c r="I34" s="1"/>
    </row>
    <row r="35" spans="1:9" x14ac:dyDescent="0.25">
      <c r="A35" s="1"/>
      <c r="B35" s="1"/>
      <c r="C35" s="1"/>
      <c r="D35" s="1"/>
      <c r="E35" s="1"/>
      <c r="F35" s="1"/>
      <c r="G35" s="1"/>
      <c r="H35" s="1"/>
      <c r="I35" s="1"/>
    </row>
    <row r="36" spans="1:9" x14ac:dyDescent="0.25">
      <c r="A36" s="1"/>
      <c r="B36" s="1"/>
      <c r="C36" s="1"/>
      <c r="D36" s="1"/>
      <c r="E36" s="1"/>
      <c r="F36" s="1"/>
      <c r="G36" s="1"/>
      <c r="H36" s="1"/>
      <c r="I36" s="1"/>
    </row>
    <row r="37" spans="1:9" x14ac:dyDescent="0.25">
      <c r="A37" s="1"/>
      <c r="B37" s="1"/>
      <c r="C37" s="1"/>
      <c r="D37" s="1"/>
      <c r="E37" s="1"/>
      <c r="F37" s="1"/>
      <c r="G37" s="1"/>
      <c r="H37" s="1"/>
      <c r="I37" s="1"/>
    </row>
    <row r="38" spans="1:9" x14ac:dyDescent="0.25">
      <c r="A38" s="1"/>
      <c r="B38" s="1"/>
      <c r="C38" s="1"/>
      <c r="D38" s="1"/>
      <c r="E38" s="1"/>
      <c r="F38" s="1"/>
      <c r="G38" s="1"/>
      <c r="H38" s="1"/>
      <c r="I38" s="1"/>
    </row>
    <row r="39" spans="1:9" x14ac:dyDescent="0.25">
      <c r="A39" s="1"/>
      <c r="B39" s="1"/>
      <c r="C39" s="1"/>
      <c r="D39" s="1"/>
      <c r="E39" s="1"/>
      <c r="F39" s="1"/>
      <c r="G39" s="1"/>
      <c r="H39" s="1"/>
      <c r="I39" s="1"/>
    </row>
    <row r="40" spans="1:9" x14ac:dyDescent="0.25">
      <c r="A40" s="1"/>
      <c r="B40" s="1"/>
      <c r="C40" s="1"/>
      <c r="D40" s="1"/>
      <c r="E40" s="1"/>
      <c r="F40" s="1"/>
      <c r="G40" s="1"/>
      <c r="H40" s="1"/>
      <c r="I40" s="1"/>
    </row>
    <row r="41" spans="1:9" x14ac:dyDescent="0.25">
      <c r="A41" s="1"/>
      <c r="B41" s="1"/>
      <c r="C41" s="1"/>
      <c r="D41" s="1"/>
      <c r="E41" s="1"/>
      <c r="F41" s="1"/>
      <c r="G41" s="1"/>
      <c r="H41" s="1"/>
      <c r="I41" s="1"/>
    </row>
    <row r="42" spans="1:9" x14ac:dyDescent="0.25">
      <c r="A42" s="1"/>
      <c r="B42" s="1"/>
      <c r="C42" s="1"/>
      <c r="D42" s="1"/>
      <c r="E42" s="1"/>
      <c r="F42" s="1"/>
      <c r="G42" s="1"/>
      <c r="H42" s="1"/>
      <c r="I42" s="1"/>
    </row>
    <row r="43" spans="1:9" x14ac:dyDescent="0.25">
      <c r="A43" s="1"/>
      <c r="B43" s="1"/>
      <c r="C43" s="1"/>
      <c r="D43" s="1"/>
      <c r="E43" s="1"/>
      <c r="F43" s="1"/>
      <c r="G43" s="1"/>
      <c r="H43" s="1"/>
      <c r="I43" s="1"/>
    </row>
    <row r="44" spans="1:9" x14ac:dyDescent="0.25">
      <c r="A44" s="1"/>
      <c r="B44" s="1"/>
      <c r="C44" s="1"/>
      <c r="D44" s="1"/>
      <c r="E44" s="1"/>
      <c r="F44" s="1"/>
      <c r="G44" s="1"/>
      <c r="H44" s="1"/>
      <c r="I44" s="1"/>
    </row>
    <row r="45" spans="1:9" x14ac:dyDescent="0.25">
      <c r="A45" s="1"/>
      <c r="B45" s="1"/>
      <c r="C45" s="1"/>
      <c r="D45" s="1"/>
      <c r="E45" s="1"/>
      <c r="F45" s="1"/>
      <c r="G45" s="1"/>
      <c r="H45" s="1"/>
      <c r="I45" s="1"/>
    </row>
    <row r="46" spans="1:9" x14ac:dyDescent="0.25">
      <c r="A46" s="1"/>
      <c r="B46" s="1"/>
      <c r="C46" s="1"/>
      <c r="D46" s="1"/>
      <c r="E46" s="1"/>
      <c r="F46" s="1"/>
      <c r="G46" s="1"/>
      <c r="H46" s="1"/>
      <c r="I46" s="1"/>
    </row>
    <row r="47" spans="1:9" x14ac:dyDescent="0.25">
      <c r="A47" s="1"/>
      <c r="B47" s="1"/>
      <c r="C47" s="1"/>
      <c r="D47" s="1"/>
      <c r="E47" s="1"/>
      <c r="F47" s="1"/>
      <c r="G47" s="1"/>
      <c r="H47" s="1"/>
      <c r="I47" s="1"/>
    </row>
    <row r="48" spans="1:9" x14ac:dyDescent="0.25">
      <c r="A48" s="1"/>
      <c r="B48" s="1"/>
      <c r="C48" s="1"/>
      <c r="D48" s="1"/>
      <c r="E48" s="1"/>
      <c r="F48" s="1"/>
      <c r="G48" s="1"/>
      <c r="H48" s="1"/>
      <c r="I48" s="1"/>
    </row>
    <row r="49" spans="1:9" x14ac:dyDescent="0.25">
      <c r="A49" s="1"/>
      <c r="B49" s="1"/>
      <c r="C49" s="1"/>
      <c r="D49" s="1"/>
      <c r="E49" s="1"/>
      <c r="F49" s="1"/>
      <c r="G49" s="1"/>
      <c r="H49" s="1"/>
      <c r="I49" s="1"/>
    </row>
    <row r="50" spans="1:9" x14ac:dyDescent="0.25">
      <c r="A50" s="1"/>
      <c r="B50" s="1"/>
      <c r="C50" s="1"/>
      <c r="D50" s="1"/>
      <c r="E50" s="1"/>
      <c r="F50" s="1"/>
      <c r="G50" s="1"/>
      <c r="H50" s="1"/>
      <c r="I50" s="1"/>
    </row>
    <row r="51" spans="1:9" x14ac:dyDescent="0.25">
      <c r="A51" s="44"/>
      <c r="B51" s="44"/>
      <c r="C51" s="44"/>
      <c r="D51" s="44"/>
      <c r="E51" s="44"/>
      <c r="F51" s="44"/>
      <c r="G51" s="44"/>
      <c r="H51" s="44"/>
      <c r="I51" s="44"/>
    </row>
  </sheetData>
  <sheetProtection algorithmName="SHA-512" hashValue="FhOE/X619pqRJxFB2BFS8rRvlATGbxqgHGeqH46QaG4CbJ4hoyPQHexxutwHuIQhupioUS/VBmMJYvJP7h69JA==" saltValue="HIjWZc9mSW99jqXmknzkPg==" spinCount="100000" sheet="1" objects="1" scenarios="1"/>
  <mergeCells count="20">
    <mergeCell ref="D14:G14"/>
    <mergeCell ref="D6:G7"/>
    <mergeCell ref="D22:G22"/>
    <mergeCell ref="D11:G11"/>
    <mergeCell ref="D8:G8"/>
    <mergeCell ref="D15:G15"/>
    <mergeCell ref="D16:G16"/>
    <mergeCell ref="D13:G13"/>
    <mergeCell ref="D17:G17"/>
    <mergeCell ref="D18:G18"/>
    <mergeCell ref="D19:G19"/>
    <mergeCell ref="D20:G20"/>
    <mergeCell ref="D28:G28"/>
    <mergeCell ref="D29:G29"/>
    <mergeCell ref="D21:G21"/>
    <mergeCell ref="D24:G24"/>
    <mergeCell ref="D25:G25"/>
    <mergeCell ref="D27:G27"/>
    <mergeCell ref="D26:G26"/>
    <mergeCell ref="D23:G23"/>
  </mergeCells>
  <hyperlinks>
    <hyperlink ref="D14:G14" location="'Fane 2.2. Økonomisk ramme 2025'!A1" display="Samlet økonomisk ramme for 2025" xr:uid="{00000000-0004-0000-0000-000000000000}"/>
    <hyperlink ref="D25:G25" location="'Fane 10.1. Varige tillæg'!A1" display="Varige tillæg" xr:uid="{00000000-0004-0000-0000-000001000000}"/>
    <hyperlink ref="D27:G27" location="'Fane 11. Tilknyttet virksomhed'!A1" display="Tilknyttet virksomhed" xr:uid="{00000000-0004-0000-0000-000002000000}"/>
    <hyperlink ref="D28:G28" location="'Fane 12. Bortfald'!A1" display="Bortfald" xr:uid="{00000000-0004-0000-0000-000003000000}"/>
    <hyperlink ref="D13:G13" location="'Fane 2.1. Økonomisk ramme 2024'!A1" display="Samlet økonomisk ramme for 2024" xr:uid="{00000000-0004-0000-0000-000004000000}"/>
    <hyperlink ref="D16:G16" location="'Fane 2.4. Økonomisk ramme 2027'!A1" display="Vejledende økonomisk ramme for 2027" xr:uid="{00000000-0004-0000-0000-000005000000}"/>
    <hyperlink ref="D15:G15" location="'Fane 2.3. Økonomisk ramme 2026'!A1" display="Vejledende økonomisk ramme for 2026" xr:uid="{00000000-0004-0000-0000-000006000000}"/>
    <hyperlink ref="D21:G21" location="'Fane 6. Ikke-påvirkelige omk.'!A1" display="Ikke-påvirkelige omkostninger" xr:uid="{00000000-0004-0000-0000-000007000000}"/>
    <hyperlink ref="D22:G22" location="'Fane 7. Kontrol af ØR2022'!A1" display="Kontrol af den økonomiske ramme for 2022" xr:uid="{00000000-0004-0000-0000-000008000000}"/>
    <hyperlink ref="D24:G24" location="'Fane 9. Anlægsprojekter (§ 19) '!A1" display="Anlægsprojekter (§ 19) " xr:uid="{00000000-0004-0000-0000-000009000000}"/>
    <hyperlink ref="D29:G29" location="'Fane 13. Nøgletal'!A1" display="Nøgletal" xr:uid="{00000000-0004-0000-0000-00000A000000}"/>
    <hyperlink ref="D17:G17" location="'Fane 3. Omkostninger i ØR2023'!A1" display="Omkostninger i ØR2023" xr:uid="{00000000-0004-0000-0000-00000B000000}"/>
    <hyperlink ref="D26:G26" location="'Fane 10.2. Engangstillæg'!A1" display="Engangstillæg" xr:uid="{00000000-0004-0000-0000-00000C000000}"/>
    <hyperlink ref="D19:G19" location="'Fane 4.2. Gen. krav - anlæg'!A1" display="Generelt effektiviseringskrav på anlæg" xr:uid="{00000000-0004-0000-0000-00000D000000}"/>
    <hyperlink ref="D18:G18" location="'Fane 4.1. Gen. krav - drift'!A1" display="Generelt effektiviseringskrav på drift" xr:uid="{00000000-0004-0000-0000-00000E000000}"/>
    <hyperlink ref="D20:G20" location="'Fane 5. Individuelt eff. krav'!A1" display="Individuelt effektiviseringskrav" xr:uid="{00000000-0004-0000-0000-00000F000000}"/>
    <hyperlink ref="D23:G23" location="'Fane 8. Skattesagen'!A1" display="Skattesagen" xr:uid="{00000000-0004-0000-0000-000010000000}"/>
  </hyperlinks>
  <pageMargins left="0.70866141732283472" right="0.70866141732283472" top="0.74803149606299213" bottom="0.74803149606299213" header="0.31496062992125984" footer="0.31496062992125984"/>
  <pageSetup paperSize="9" orientation="portrait" r:id="rId1"/>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codeName="Ark5"/>
  <dimension ref="A1:F56"/>
  <sheetViews>
    <sheetView showGridLines="0" view="pageLayout" zoomScaleNormal="100" workbookViewId="0"/>
  </sheetViews>
  <sheetFormatPr defaultColWidth="9.140625" defaultRowHeight="15" x14ac:dyDescent="0.25"/>
  <cols>
    <col min="1" max="1" width="8.140625" style="2" customWidth="1"/>
    <col min="2" max="2" width="37.7109375" style="2" customWidth="1"/>
    <col min="3" max="3" width="24.85546875" style="2" customWidth="1"/>
    <col min="4" max="4" width="3.28515625" style="2" customWidth="1"/>
    <col min="5" max="5" width="7.85546875" style="2" customWidth="1"/>
    <col min="6" max="6" width="4" style="2" customWidth="1"/>
    <col min="7" max="16384" width="9.140625" style="2"/>
  </cols>
  <sheetData>
    <row r="1" spans="1:6" x14ac:dyDescent="0.25">
      <c r="A1" s="1"/>
      <c r="B1" s="1"/>
      <c r="C1" s="1"/>
      <c r="D1" s="1"/>
      <c r="E1" s="1"/>
      <c r="F1" s="1"/>
    </row>
    <row r="2" spans="1:6" x14ac:dyDescent="0.25">
      <c r="A2" s="1"/>
      <c r="B2" s="1"/>
      <c r="C2" s="1"/>
      <c r="D2" s="1"/>
      <c r="E2" s="1"/>
      <c r="F2" s="1"/>
    </row>
    <row r="3" spans="1:6" ht="15" customHeight="1" x14ac:dyDescent="0.25">
      <c r="A3" s="1"/>
      <c r="B3" s="97" t="s">
        <v>92</v>
      </c>
      <c r="C3" s="97"/>
      <c r="D3" s="97"/>
      <c r="E3" s="1"/>
      <c r="F3" s="1"/>
    </row>
    <row r="4" spans="1:6" ht="15" customHeight="1" x14ac:dyDescent="0.25">
      <c r="A4" s="1"/>
      <c r="B4" s="97"/>
      <c r="C4" s="97"/>
      <c r="D4" s="97"/>
      <c r="E4" s="1"/>
      <c r="F4" s="1"/>
    </row>
    <row r="5" spans="1:6" x14ac:dyDescent="0.25">
      <c r="A5" s="1"/>
      <c r="B5" s="1"/>
      <c r="C5" s="1"/>
      <c r="D5" s="1"/>
      <c r="E5" s="1"/>
      <c r="F5" s="1"/>
    </row>
    <row r="6" spans="1:6" x14ac:dyDescent="0.25">
      <c r="A6" s="1"/>
      <c r="B6" s="1"/>
      <c r="C6" s="1"/>
      <c r="D6" s="1"/>
      <c r="E6" s="1"/>
      <c r="F6" s="1"/>
    </row>
    <row r="7" spans="1:6" x14ac:dyDescent="0.25">
      <c r="A7" s="1"/>
      <c r="B7" s="1"/>
      <c r="C7" s="1"/>
      <c r="D7" s="1"/>
      <c r="E7" s="1"/>
      <c r="F7" s="1"/>
    </row>
    <row r="8" spans="1:6" x14ac:dyDescent="0.25">
      <c r="A8" s="1"/>
      <c r="B8" s="101" t="s">
        <v>226</v>
      </c>
      <c r="C8" s="102"/>
      <c r="D8" s="103"/>
      <c r="E8" s="1"/>
      <c r="F8" s="1"/>
    </row>
    <row r="9" spans="1:6" ht="15" customHeight="1" x14ac:dyDescent="0.25">
      <c r="A9" s="1"/>
      <c r="B9" s="32" t="s">
        <v>28</v>
      </c>
      <c r="C9" s="11" t="s">
        <v>212</v>
      </c>
      <c r="D9" s="11"/>
      <c r="E9" s="1"/>
      <c r="F9" s="1"/>
    </row>
    <row r="10" spans="1:6" ht="15" customHeight="1" x14ac:dyDescent="0.25">
      <c r="A10" s="1"/>
      <c r="B10" s="68" t="s">
        <v>243</v>
      </c>
      <c r="C10" s="9">
        <v>19079920</v>
      </c>
      <c r="D10" s="14" t="s">
        <v>3</v>
      </c>
      <c r="E10" s="1"/>
      <c r="F10" s="1"/>
    </row>
    <row r="11" spans="1:6" x14ac:dyDescent="0.25">
      <c r="A11" s="1"/>
      <c r="B11" s="68" t="s">
        <v>244</v>
      </c>
      <c r="C11" s="9">
        <v>138343</v>
      </c>
      <c r="D11" s="14" t="s">
        <v>3</v>
      </c>
      <c r="E11" s="1"/>
      <c r="F11" s="1"/>
    </row>
    <row r="12" spans="1:6" x14ac:dyDescent="0.25">
      <c r="A12" s="1"/>
      <c r="B12" s="68" t="s">
        <v>245</v>
      </c>
      <c r="C12" s="9">
        <v>61769</v>
      </c>
      <c r="D12" s="14" t="s">
        <v>3</v>
      </c>
      <c r="E12" s="1"/>
      <c r="F12" s="1"/>
    </row>
    <row r="13" spans="1:6" x14ac:dyDescent="0.25">
      <c r="A13" s="1"/>
      <c r="B13" s="68"/>
      <c r="C13" s="9"/>
      <c r="D13" s="14" t="s">
        <v>3</v>
      </c>
      <c r="E13" s="1"/>
      <c r="F13" s="1"/>
    </row>
    <row r="14" spans="1:6" x14ac:dyDescent="0.25">
      <c r="A14" s="1"/>
      <c r="B14" s="68"/>
      <c r="C14" s="9"/>
      <c r="D14" s="14" t="s">
        <v>3</v>
      </c>
      <c r="E14" s="1"/>
      <c r="F14" s="1"/>
    </row>
    <row r="15" spans="1:6" x14ac:dyDescent="0.25">
      <c r="A15" s="1"/>
      <c r="B15" s="68"/>
      <c r="C15" s="9"/>
      <c r="D15" s="14" t="s">
        <v>3</v>
      </c>
      <c r="E15" s="1"/>
      <c r="F15" s="1"/>
    </row>
    <row r="16" spans="1:6" x14ac:dyDescent="0.25">
      <c r="A16" s="1"/>
      <c r="B16" s="68"/>
      <c r="C16" s="9"/>
      <c r="D16" s="14" t="s">
        <v>3</v>
      </c>
      <c r="E16" s="1"/>
      <c r="F16" s="1"/>
    </row>
    <row r="17" spans="1:6" x14ac:dyDescent="0.25">
      <c r="A17" s="1"/>
      <c r="B17" s="68"/>
      <c r="C17" s="9"/>
      <c r="D17" s="14" t="s">
        <v>3</v>
      </c>
      <c r="E17" s="1"/>
      <c r="F17" s="1"/>
    </row>
    <row r="18" spans="1:6" x14ac:dyDescent="0.25">
      <c r="A18" s="1"/>
      <c r="B18" s="68"/>
      <c r="C18" s="9"/>
      <c r="D18" s="14" t="s">
        <v>3</v>
      </c>
      <c r="E18" s="1"/>
      <c r="F18" s="1"/>
    </row>
    <row r="19" spans="1:6" x14ac:dyDescent="0.25">
      <c r="A19" s="1"/>
      <c r="B19" s="53" t="s">
        <v>213</v>
      </c>
      <c r="C19" s="12">
        <f>SUM(C10:C18)</f>
        <v>19280032</v>
      </c>
      <c r="D19" s="13" t="s">
        <v>3</v>
      </c>
      <c r="E19" s="1"/>
      <c r="F19" s="1"/>
    </row>
    <row r="20" spans="1:6" x14ac:dyDescent="0.25">
      <c r="A20" s="1"/>
      <c r="B20" s="53" t="s">
        <v>214</v>
      </c>
      <c r="C20" s="12">
        <f>C19*(1+'Fane 13. Nøgletal'!C16)^2</f>
        <v>22521557.559316479</v>
      </c>
      <c r="D20" s="13" t="s">
        <v>3</v>
      </c>
      <c r="E20" s="1"/>
      <c r="F20" s="1"/>
    </row>
    <row r="21" spans="1:6" x14ac:dyDescent="0.25">
      <c r="A21" s="1"/>
      <c r="B21" s="16"/>
      <c r="C21" s="15"/>
      <c r="D21" s="15"/>
      <c r="E21" s="1"/>
      <c r="F21" s="1"/>
    </row>
    <row r="22" spans="1:6" x14ac:dyDescent="0.25">
      <c r="A22" s="1"/>
      <c r="B22" s="16"/>
      <c r="C22" s="15"/>
      <c r="D22" s="15"/>
      <c r="E22" s="1"/>
      <c r="F22" s="1"/>
    </row>
    <row r="23" spans="1:6" x14ac:dyDescent="0.25">
      <c r="A23" s="1"/>
      <c r="B23" s="1"/>
      <c r="C23" s="1"/>
      <c r="D23" s="1"/>
      <c r="E23" s="1"/>
      <c r="F23" s="1"/>
    </row>
    <row r="24" spans="1:6" x14ac:dyDescent="0.25">
      <c r="A24" s="1"/>
      <c r="B24" s="1"/>
      <c r="C24" s="1"/>
      <c r="D24" s="1"/>
      <c r="E24" s="1"/>
      <c r="F24" s="1"/>
    </row>
    <row r="25" spans="1:6" x14ac:dyDescent="0.25">
      <c r="A25" s="1"/>
      <c r="B25" s="1"/>
      <c r="C25" s="1"/>
      <c r="D25" s="1"/>
      <c r="E25" s="1"/>
      <c r="F25" s="1"/>
    </row>
    <row r="26" spans="1:6" x14ac:dyDescent="0.25">
      <c r="A26" s="1"/>
      <c r="B26" s="1"/>
      <c r="C26" s="1"/>
      <c r="D26" s="1"/>
      <c r="E26" s="1"/>
      <c r="F26" s="1"/>
    </row>
    <row r="27" spans="1:6" x14ac:dyDescent="0.25">
      <c r="A27" s="1"/>
      <c r="B27" s="1"/>
      <c r="C27" s="1"/>
      <c r="D27" s="1"/>
      <c r="E27" s="1"/>
      <c r="F27" s="1"/>
    </row>
    <row r="28" spans="1:6" x14ac:dyDescent="0.25">
      <c r="A28" s="1"/>
      <c r="B28" s="1"/>
      <c r="C28" s="1"/>
      <c r="D28" s="1"/>
      <c r="E28" s="1"/>
      <c r="F28" s="1"/>
    </row>
    <row r="29" spans="1:6" x14ac:dyDescent="0.25">
      <c r="A29" s="1"/>
      <c r="B29" s="1"/>
      <c r="C29" s="1"/>
      <c r="D29" s="1"/>
      <c r="E29" s="1"/>
      <c r="F29" s="1"/>
    </row>
    <row r="30" spans="1:6" x14ac:dyDescent="0.25">
      <c r="A30" s="1"/>
      <c r="B30" s="1"/>
      <c r="C30" s="1"/>
      <c r="D30" s="1"/>
      <c r="E30" s="1"/>
      <c r="F30" s="1"/>
    </row>
    <row r="31" spans="1:6" x14ac:dyDescent="0.25">
      <c r="A31" s="1"/>
      <c r="B31" s="1"/>
      <c r="C31" s="1"/>
      <c r="D31" s="1"/>
      <c r="E31" s="1"/>
      <c r="F31" s="1"/>
    </row>
    <row r="32" spans="1:6" x14ac:dyDescent="0.25">
      <c r="A32" s="1"/>
      <c r="B32" s="1"/>
      <c r="C32" s="1"/>
      <c r="D32" s="1"/>
      <c r="E32" s="1"/>
      <c r="F32" s="1"/>
    </row>
    <row r="33" spans="1:6" x14ac:dyDescent="0.25">
      <c r="A33" s="1"/>
      <c r="B33" s="1"/>
      <c r="C33" s="1"/>
      <c r="D33" s="1"/>
      <c r="E33" s="1"/>
      <c r="F33" s="1"/>
    </row>
    <row r="34" spans="1:6" x14ac:dyDescent="0.25">
      <c r="A34" s="1"/>
      <c r="B34" s="1"/>
      <c r="C34" s="1"/>
      <c r="D34" s="1"/>
      <c r="E34" s="1"/>
      <c r="F34" s="1"/>
    </row>
    <row r="35" spans="1:6" x14ac:dyDescent="0.25">
      <c r="A35" s="1"/>
      <c r="B35" s="1"/>
      <c r="C35" s="1"/>
      <c r="D35" s="1"/>
      <c r="E35" s="1"/>
      <c r="F35" s="1"/>
    </row>
    <row r="36" spans="1:6" x14ac:dyDescent="0.25">
      <c r="A36" s="1"/>
      <c r="B36" s="1"/>
      <c r="C36" s="1"/>
      <c r="D36" s="1"/>
      <c r="E36" s="1"/>
      <c r="F36" s="1"/>
    </row>
    <row r="37" spans="1:6" x14ac:dyDescent="0.25">
      <c r="A37" s="1"/>
      <c r="B37" s="1"/>
      <c r="C37" s="1"/>
      <c r="D37" s="1"/>
      <c r="E37" s="1"/>
      <c r="F37" s="1"/>
    </row>
    <row r="38" spans="1:6" x14ac:dyDescent="0.25">
      <c r="A38" s="1"/>
      <c r="B38" s="1"/>
      <c r="C38" s="1"/>
      <c r="D38" s="1"/>
      <c r="E38" s="1"/>
      <c r="F38" s="1"/>
    </row>
    <row r="39" spans="1:6" x14ac:dyDescent="0.25">
      <c r="A39" s="1"/>
      <c r="B39" s="1"/>
      <c r="C39" s="1"/>
      <c r="D39" s="1"/>
      <c r="E39" s="1"/>
      <c r="F39" s="1"/>
    </row>
    <row r="40" spans="1:6" x14ac:dyDescent="0.25">
      <c r="A40" s="1"/>
      <c r="B40" s="1"/>
      <c r="C40" s="1"/>
      <c r="D40" s="1"/>
      <c r="E40" s="1"/>
      <c r="F40" s="1"/>
    </row>
    <row r="41" spans="1:6" x14ac:dyDescent="0.25">
      <c r="A41" s="1"/>
      <c r="B41" s="1"/>
      <c r="C41" s="1"/>
      <c r="D41" s="1"/>
      <c r="E41" s="1"/>
      <c r="F41" s="1"/>
    </row>
    <row r="42" spans="1:6" x14ac:dyDescent="0.25">
      <c r="A42" s="1"/>
      <c r="B42" s="1"/>
      <c r="C42" s="1"/>
      <c r="D42" s="1"/>
      <c r="E42" s="1"/>
      <c r="F42" s="1"/>
    </row>
    <row r="43" spans="1:6" x14ac:dyDescent="0.25">
      <c r="A43" s="1"/>
      <c r="B43" s="1"/>
      <c r="C43" s="1"/>
      <c r="D43" s="1"/>
      <c r="E43" s="1"/>
      <c r="F43" s="1"/>
    </row>
    <row r="44" spans="1:6" x14ac:dyDescent="0.25">
      <c r="A44" s="1"/>
      <c r="B44" s="1"/>
      <c r="C44" s="1"/>
      <c r="D44" s="1"/>
      <c r="E44" s="1"/>
      <c r="F44" s="1"/>
    </row>
    <row r="45" spans="1:6" x14ac:dyDescent="0.25">
      <c r="A45" s="1"/>
      <c r="B45" s="1"/>
      <c r="C45" s="1"/>
      <c r="D45" s="1"/>
      <c r="E45" s="1"/>
      <c r="F45" s="1"/>
    </row>
    <row r="46" spans="1:6" x14ac:dyDescent="0.25">
      <c r="A46" s="1"/>
      <c r="B46" s="1"/>
      <c r="C46" s="1"/>
      <c r="D46" s="1"/>
      <c r="E46" s="1"/>
      <c r="F46" s="1"/>
    </row>
    <row r="47" spans="1:6" x14ac:dyDescent="0.25">
      <c r="A47" s="1"/>
      <c r="B47" s="1"/>
      <c r="C47" s="1"/>
      <c r="D47" s="1"/>
      <c r="E47" s="1"/>
      <c r="F47" s="1"/>
    </row>
    <row r="48" spans="1:6" x14ac:dyDescent="0.25">
      <c r="A48" s="1"/>
      <c r="B48" s="1"/>
      <c r="C48" s="1"/>
      <c r="D48" s="1"/>
      <c r="E48" s="1"/>
      <c r="F48" s="1"/>
    </row>
    <row r="49" spans="1:6" x14ac:dyDescent="0.25">
      <c r="A49" s="1"/>
      <c r="B49" s="1"/>
      <c r="C49" s="1"/>
      <c r="D49" s="1"/>
      <c r="E49" s="1"/>
      <c r="F49" s="1"/>
    </row>
    <row r="50" spans="1:6" x14ac:dyDescent="0.25">
      <c r="A50" s="1"/>
      <c r="B50" s="1"/>
      <c r="C50" s="1"/>
      <c r="D50" s="1"/>
      <c r="E50" s="1"/>
      <c r="F50" s="1"/>
    </row>
    <row r="51" spans="1:6" x14ac:dyDescent="0.25">
      <c r="A51" s="44"/>
      <c r="B51" s="44"/>
      <c r="C51" s="44"/>
      <c r="D51" s="44"/>
      <c r="E51" s="44"/>
      <c r="F51" s="44"/>
    </row>
    <row r="52" spans="1:6" x14ac:dyDescent="0.25">
      <c r="A52" s="44"/>
      <c r="B52" s="44"/>
      <c r="C52" s="44"/>
      <c r="D52" s="44"/>
      <c r="E52" s="44"/>
      <c r="F52" s="44"/>
    </row>
    <row r="53" spans="1:6" x14ac:dyDescent="0.25">
      <c r="A53" s="44"/>
      <c r="B53" s="44"/>
      <c r="C53" s="44"/>
      <c r="D53" s="44"/>
      <c r="E53" s="44"/>
      <c r="F53" s="44"/>
    </row>
    <row r="54" spans="1:6" x14ac:dyDescent="0.25">
      <c r="A54" s="44"/>
      <c r="B54" s="44"/>
      <c r="C54" s="44"/>
      <c r="D54" s="44"/>
      <c r="E54" s="44"/>
      <c r="F54" s="44"/>
    </row>
    <row r="55" spans="1:6" x14ac:dyDescent="0.25">
      <c r="A55" s="44"/>
      <c r="B55" s="44"/>
      <c r="C55" s="44"/>
      <c r="D55" s="44"/>
      <c r="E55" s="44"/>
      <c r="F55" s="44"/>
    </row>
    <row r="56" spans="1:6" x14ac:dyDescent="0.25">
      <c r="A56" s="44"/>
      <c r="B56" s="44"/>
      <c r="C56" s="44"/>
      <c r="D56" s="44"/>
      <c r="E56" s="44"/>
      <c r="F56" s="44"/>
    </row>
  </sheetData>
  <sheetProtection algorithmName="SHA-512" hashValue="eHj61Gj3B4u0aotcSp2ZHtDb0ABIJQ6pzWcODZS8abwg8JV06FLj60GIBJVBVEIVHtGdBr0mhclnNV0yYI48IA==" saltValue="fCPnR3lB1ZsPSb/hX2he2w==" spinCount="100000" sheet="1" objects="1" scenarios="1"/>
  <mergeCells count="2">
    <mergeCell ref="B3:D4"/>
    <mergeCell ref="B8:D8"/>
  </mergeCells>
  <pageMargins left="0.70866141732283461" right="0.70866141732283461" top="0.74803149606299213" bottom="0.74803149606299213" header="0.31496062992125984" footer="0.31496062992125984"/>
  <pageSetup paperSize="9" orientation="portrait" r:id="rId1"/>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4EC2A8B-BF06-4160-BCD8-4C6C5035102E}">
  <dimension ref="A1:G45"/>
  <sheetViews>
    <sheetView showGridLines="0" view="pageLayout" zoomScaleNormal="100" workbookViewId="0"/>
  </sheetViews>
  <sheetFormatPr defaultColWidth="9.140625" defaultRowHeight="15" x14ac:dyDescent="0.25"/>
  <cols>
    <col min="1" max="1" width="3.5703125" style="2" customWidth="1"/>
    <col min="2" max="3" width="9.140625" style="2"/>
    <col min="4" max="4" width="45.85546875" style="2" customWidth="1"/>
    <col min="5" max="5" width="12.28515625" style="2" bestFit="1" customWidth="1"/>
    <col min="6" max="6" width="3.28515625" style="2" customWidth="1"/>
    <col min="7" max="7" width="2.42578125" style="2" customWidth="1"/>
    <col min="8" max="16384" width="9.140625" style="2"/>
  </cols>
  <sheetData>
    <row r="1" spans="1:7" x14ac:dyDescent="0.25">
      <c r="A1" s="1"/>
      <c r="B1" s="1"/>
      <c r="C1" s="1"/>
      <c r="D1" s="1"/>
      <c r="E1" s="1"/>
      <c r="F1" s="1"/>
      <c r="G1" s="1"/>
    </row>
    <row r="2" spans="1:7" x14ac:dyDescent="0.25">
      <c r="A2" s="1"/>
      <c r="B2" s="1"/>
      <c r="C2" s="1"/>
      <c r="D2" s="1"/>
      <c r="E2" s="1"/>
      <c r="F2" s="1"/>
      <c r="G2" s="1"/>
    </row>
    <row r="3" spans="1:7" ht="29.25" customHeight="1" x14ac:dyDescent="0.25">
      <c r="A3" s="1"/>
      <c r="B3" s="100" t="s">
        <v>227</v>
      </c>
      <c r="C3" s="100"/>
      <c r="D3" s="100"/>
      <c r="E3" s="100"/>
      <c r="F3" s="100"/>
      <c r="G3" s="1"/>
    </row>
    <row r="4" spans="1:7" ht="15" customHeight="1" x14ac:dyDescent="0.25">
      <c r="A4" s="1"/>
      <c r="B4" s="100"/>
      <c r="C4" s="100"/>
      <c r="D4" s="100"/>
      <c r="E4" s="100"/>
      <c r="F4" s="100"/>
      <c r="G4" s="1"/>
    </row>
    <row r="5" spans="1:7" ht="15" customHeight="1" x14ac:dyDescent="0.25">
      <c r="A5" s="1"/>
      <c r="B5" s="64"/>
      <c r="C5" s="64"/>
      <c r="D5" s="64"/>
      <c r="E5" s="64"/>
      <c r="F5" s="64"/>
      <c r="G5" s="1"/>
    </row>
    <row r="6" spans="1:7" ht="15" customHeight="1" x14ac:dyDescent="0.25">
      <c r="A6" s="1"/>
      <c r="B6" s="1"/>
      <c r="C6" s="59"/>
      <c r="D6" s="60"/>
      <c r="E6" s="64"/>
      <c r="F6" s="64"/>
      <c r="G6" s="1"/>
    </row>
    <row r="7" spans="1:7" x14ac:dyDescent="0.25">
      <c r="A7" s="1"/>
      <c r="B7" s="1"/>
      <c r="C7" s="1"/>
      <c r="D7" s="1"/>
      <c r="E7" s="61"/>
      <c r="F7" s="1"/>
      <c r="G7" s="1"/>
    </row>
    <row r="8" spans="1:7" x14ac:dyDescent="0.25">
      <c r="A8" s="1"/>
      <c r="B8" s="101" t="s">
        <v>250</v>
      </c>
      <c r="C8" s="102"/>
      <c r="D8" s="102"/>
      <c r="E8" s="102"/>
      <c r="F8" s="103"/>
      <c r="G8" s="1"/>
    </row>
    <row r="9" spans="1:7" x14ac:dyDescent="0.25">
      <c r="A9" s="1"/>
      <c r="B9" s="104" t="s">
        <v>251</v>
      </c>
      <c r="C9" s="105"/>
      <c r="D9" s="106"/>
      <c r="E9" s="28">
        <v>20606135</v>
      </c>
      <c r="F9" s="14" t="s">
        <v>3</v>
      </c>
      <c r="G9" s="1"/>
    </row>
    <row r="10" spans="1:7" x14ac:dyDescent="0.25">
      <c r="A10" s="1"/>
      <c r="B10" s="53"/>
      <c r="C10" s="54"/>
      <c r="D10" s="54"/>
      <c r="E10" s="54"/>
      <c r="F10" s="19"/>
      <c r="G10" s="1"/>
    </row>
    <row r="11" spans="1:7" ht="53.25" customHeight="1" x14ac:dyDescent="0.25">
      <c r="A11" s="1"/>
      <c r="B11" s="119" t="s">
        <v>252</v>
      </c>
      <c r="C11" s="120"/>
      <c r="D11" s="120"/>
      <c r="E11" s="120"/>
      <c r="F11" s="121"/>
      <c r="G11" s="1"/>
    </row>
    <row r="12" spans="1:7" x14ac:dyDescent="0.25">
      <c r="A12" s="1"/>
      <c r="B12" s="1"/>
      <c r="C12" s="1"/>
      <c r="D12" s="1"/>
      <c r="E12" s="1"/>
      <c r="F12" s="1"/>
      <c r="G12" s="1"/>
    </row>
    <row r="13" spans="1:7" x14ac:dyDescent="0.25">
      <c r="A13" s="1"/>
      <c r="B13" s="101" t="s">
        <v>140</v>
      </c>
      <c r="C13" s="102"/>
      <c r="D13" s="102"/>
      <c r="E13" s="102"/>
      <c r="F13" s="103"/>
      <c r="G13" s="1"/>
    </row>
    <row r="14" spans="1:7" x14ac:dyDescent="0.25">
      <c r="A14" s="1"/>
      <c r="B14" s="104" t="s">
        <v>253</v>
      </c>
      <c r="C14" s="105"/>
      <c r="D14" s="106"/>
      <c r="E14" s="9">
        <v>0</v>
      </c>
      <c r="F14" s="14" t="s">
        <v>3</v>
      </c>
      <c r="G14" s="1"/>
    </row>
    <row r="15" spans="1:7" x14ac:dyDescent="0.25">
      <c r="A15" s="1"/>
      <c r="B15" s="104" t="s">
        <v>254</v>
      </c>
      <c r="C15" s="105"/>
      <c r="D15" s="106"/>
      <c r="E15" s="9">
        <v>0</v>
      </c>
      <c r="F15" s="14" t="s">
        <v>3</v>
      </c>
      <c r="G15" s="1"/>
    </row>
    <row r="16" spans="1:7" x14ac:dyDescent="0.25">
      <c r="A16" s="1"/>
      <c r="B16" s="53"/>
      <c r="C16" s="54"/>
      <c r="D16" s="54"/>
      <c r="E16" s="54"/>
      <c r="F16" s="19"/>
      <c r="G16" s="1"/>
    </row>
    <row r="17" spans="1:7" ht="32.25" customHeight="1" x14ac:dyDescent="0.25">
      <c r="A17" s="1"/>
      <c r="B17" s="119" t="s">
        <v>255</v>
      </c>
      <c r="C17" s="120"/>
      <c r="D17" s="120"/>
      <c r="E17" s="120"/>
      <c r="F17" s="121"/>
      <c r="G17" s="1"/>
    </row>
    <row r="18" spans="1:7" x14ac:dyDescent="0.25">
      <c r="A18" s="1"/>
      <c r="B18" s="1"/>
      <c r="C18" s="1"/>
      <c r="D18" s="1"/>
      <c r="E18" s="1"/>
      <c r="F18" s="1"/>
      <c r="G18" s="1"/>
    </row>
    <row r="19" spans="1:7" x14ac:dyDescent="0.25">
      <c r="A19" s="1"/>
      <c r="B19" s="69" t="s">
        <v>256</v>
      </c>
      <c r="C19" s="70"/>
      <c r="D19" s="70"/>
      <c r="E19" s="70"/>
      <c r="F19" s="71"/>
      <c r="G19" s="1"/>
    </row>
    <row r="20" spans="1:7" x14ac:dyDescent="0.25">
      <c r="A20" s="1"/>
      <c r="B20" s="65" t="s">
        <v>257</v>
      </c>
      <c r="C20" s="66"/>
      <c r="D20" s="67"/>
      <c r="E20" s="9">
        <v>69919471.590273768</v>
      </c>
      <c r="F20" s="14" t="s">
        <v>3</v>
      </c>
      <c r="G20" s="1"/>
    </row>
    <row r="21" spans="1:7" x14ac:dyDescent="0.25">
      <c r="A21" s="1"/>
      <c r="B21" s="65" t="s">
        <v>263</v>
      </c>
      <c r="C21" s="66"/>
      <c r="D21" s="67"/>
      <c r="E21" s="9">
        <v>5809110</v>
      </c>
      <c r="F21" s="14" t="s">
        <v>3</v>
      </c>
      <c r="G21" s="1"/>
    </row>
    <row r="22" spans="1:7" x14ac:dyDescent="0.25">
      <c r="A22" s="1"/>
      <c r="B22" s="65" t="s">
        <v>258</v>
      </c>
      <c r="C22" s="66"/>
      <c r="D22" s="67"/>
      <c r="E22" s="9">
        <v>57238582</v>
      </c>
      <c r="F22" s="14" t="s">
        <v>3</v>
      </c>
      <c r="G22" s="1"/>
    </row>
    <row r="23" spans="1:7" x14ac:dyDescent="0.25">
      <c r="A23" s="1"/>
      <c r="B23" s="65" t="s">
        <v>29</v>
      </c>
      <c r="C23" s="66"/>
      <c r="D23" s="67"/>
      <c r="E23" s="9">
        <v>0</v>
      </c>
      <c r="F23" s="14" t="s">
        <v>3</v>
      </c>
      <c r="G23" s="1"/>
    </row>
    <row r="24" spans="1:7" x14ac:dyDescent="0.25">
      <c r="A24" s="1"/>
      <c r="B24" s="73" t="s">
        <v>259</v>
      </c>
      <c r="C24" s="74"/>
      <c r="D24" s="75"/>
      <c r="E24" s="10">
        <f>E20+E21-(E22-E23)</f>
        <v>18489999.590273768</v>
      </c>
      <c r="F24" s="17" t="s">
        <v>3</v>
      </c>
      <c r="G24" s="1"/>
    </row>
    <row r="25" spans="1:7" x14ac:dyDescent="0.25">
      <c r="A25" s="1"/>
      <c r="B25" s="53"/>
      <c r="C25" s="54"/>
      <c r="D25" s="54"/>
      <c r="E25" s="54"/>
      <c r="F25" s="19"/>
      <c r="G25" s="1"/>
    </row>
    <row r="26" spans="1:7" x14ac:dyDescent="0.25">
      <c r="A26" s="1"/>
      <c r="B26" s="1"/>
      <c r="C26" s="1"/>
      <c r="D26" s="1"/>
      <c r="E26" s="1"/>
      <c r="F26" s="1"/>
      <c r="G26" s="1"/>
    </row>
    <row r="27" spans="1:7" x14ac:dyDescent="0.25">
      <c r="A27" s="1"/>
      <c r="B27" s="101" t="s">
        <v>260</v>
      </c>
      <c r="C27" s="102"/>
      <c r="D27" s="102"/>
      <c r="E27" s="102"/>
      <c r="F27" s="103"/>
      <c r="G27" s="1"/>
    </row>
    <row r="28" spans="1:7" x14ac:dyDescent="0.25">
      <c r="A28" s="1"/>
      <c r="B28" s="129" t="s">
        <v>261</v>
      </c>
      <c r="C28" s="130"/>
      <c r="D28" s="131"/>
      <c r="E28" s="62">
        <f>IF(AND(E15&lt;0,E24&gt;0,ABS(SUM(E14:E15))&lt;E24),ABS(E14),IF(AND(E15&lt;0,E24&gt;0,ABS(SUM(E14:E15))&gt;E24),SUM(E14,E24),0))</f>
        <v>0</v>
      </c>
      <c r="F28" s="17" t="s">
        <v>3</v>
      </c>
      <c r="G28" s="1"/>
    </row>
    <row r="29" spans="1:7" x14ac:dyDescent="0.25">
      <c r="A29" s="1"/>
      <c r="B29" s="101"/>
      <c r="C29" s="102"/>
      <c r="D29" s="102"/>
      <c r="E29" s="102"/>
      <c r="F29" s="103"/>
      <c r="G29" s="1"/>
    </row>
    <row r="30" spans="1:7" x14ac:dyDescent="0.25">
      <c r="A30" s="1"/>
      <c r="B30" s="1"/>
      <c r="C30" s="1"/>
      <c r="D30" s="1"/>
      <c r="E30" s="1"/>
      <c r="F30" s="1"/>
      <c r="G30" s="1"/>
    </row>
    <row r="31" spans="1:7" x14ac:dyDescent="0.25">
      <c r="A31" s="1"/>
      <c r="B31" s="101" t="s">
        <v>262</v>
      </c>
      <c r="C31" s="102"/>
      <c r="D31" s="102"/>
      <c r="E31" s="102"/>
      <c r="F31" s="103"/>
      <c r="G31" s="1"/>
    </row>
    <row r="32" spans="1:7" x14ac:dyDescent="0.25">
      <c r="A32" s="1"/>
      <c r="B32" s="122" t="s">
        <v>117</v>
      </c>
      <c r="C32" s="123"/>
      <c r="D32" s="124"/>
      <c r="E32" s="63">
        <f>IF(AND(E9&gt;0,(E9+E24)&gt;0),0,IF(AND(E9&gt;0,(E9+E24)&lt;0),(E9+E24),IF(AND(E9&lt;0,E24&lt;0),E24,0)))</f>
        <v>0</v>
      </c>
      <c r="F32" s="14" t="s">
        <v>3</v>
      </c>
      <c r="G32" s="1"/>
    </row>
    <row r="33" spans="1:7" x14ac:dyDescent="0.25">
      <c r="A33" s="1"/>
      <c r="B33" s="122" t="s">
        <v>85</v>
      </c>
      <c r="C33" s="123"/>
      <c r="D33" s="124"/>
      <c r="E33" s="9">
        <v>2</v>
      </c>
      <c r="F33" s="14" t="s">
        <v>18</v>
      </c>
      <c r="G33" s="1"/>
    </row>
    <row r="34" spans="1:7" x14ac:dyDescent="0.25">
      <c r="A34" s="1"/>
      <c r="B34" s="125" t="s">
        <v>116</v>
      </c>
      <c r="C34" s="125"/>
      <c r="D34" s="125"/>
      <c r="E34" s="62">
        <f>E32/E33</f>
        <v>0</v>
      </c>
      <c r="F34" s="17" t="s">
        <v>3</v>
      </c>
      <c r="G34" s="1"/>
    </row>
    <row r="35" spans="1:7" x14ac:dyDescent="0.25">
      <c r="A35" s="1"/>
      <c r="B35" s="126"/>
      <c r="C35" s="127"/>
      <c r="D35" s="127"/>
      <c r="E35" s="127"/>
      <c r="F35" s="128"/>
      <c r="G35" s="1"/>
    </row>
    <row r="36" spans="1:7" x14ac:dyDescent="0.25">
      <c r="A36" s="1"/>
      <c r="B36" s="1"/>
      <c r="C36" s="1"/>
      <c r="D36" s="1"/>
      <c r="E36" s="1"/>
      <c r="F36" s="1"/>
      <c r="G36" s="1"/>
    </row>
    <row r="37" spans="1:7" x14ac:dyDescent="0.25">
      <c r="A37" s="1"/>
      <c r="B37" s="1"/>
      <c r="C37" s="1"/>
      <c r="D37" s="1"/>
      <c r="E37" s="1"/>
      <c r="F37" s="1"/>
      <c r="G37" s="1"/>
    </row>
    <row r="38" spans="1:7" x14ac:dyDescent="0.25">
      <c r="A38" s="1"/>
      <c r="B38" s="1"/>
      <c r="C38" s="1"/>
      <c r="D38" s="1"/>
      <c r="E38" s="1"/>
      <c r="F38" s="1"/>
      <c r="G38" s="1"/>
    </row>
    <row r="39" spans="1:7" x14ac:dyDescent="0.25">
      <c r="A39" s="1"/>
      <c r="B39" s="1"/>
      <c r="C39" s="1"/>
      <c r="D39" s="1"/>
      <c r="E39" s="1"/>
      <c r="F39" s="1"/>
      <c r="G39" s="1"/>
    </row>
    <row r="40" spans="1:7" x14ac:dyDescent="0.25">
      <c r="A40" s="1"/>
      <c r="B40" s="1"/>
      <c r="C40" s="1"/>
      <c r="D40" s="1"/>
      <c r="E40" s="1"/>
      <c r="F40" s="1"/>
      <c r="G40" s="1"/>
    </row>
    <row r="41" spans="1:7" x14ac:dyDescent="0.25">
      <c r="A41" s="1"/>
      <c r="B41" s="1"/>
      <c r="C41" s="1"/>
      <c r="D41" s="1"/>
      <c r="E41" s="1"/>
      <c r="F41" s="1"/>
      <c r="G41" s="1"/>
    </row>
    <row r="42" spans="1:7" x14ac:dyDescent="0.25">
      <c r="A42" s="1"/>
      <c r="B42" s="1"/>
      <c r="C42" s="1"/>
      <c r="D42" s="1"/>
      <c r="E42" s="1"/>
      <c r="F42" s="1"/>
      <c r="G42" s="1"/>
    </row>
    <row r="43" spans="1:7" x14ac:dyDescent="0.25">
      <c r="A43" s="1"/>
      <c r="B43" s="1"/>
      <c r="C43" s="1"/>
      <c r="D43" s="1"/>
      <c r="E43" s="1"/>
      <c r="F43" s="1"/>
      <c r="G43" s="1"/>
    </row>
    <row r="44" spans="1:7" x14ac:dyDescent="0.25">
      <c r="A44" s="1"/>
      <c r="B44" s="1"/>
      <c r="C44" s="1"/>
      <c r="D44" s="1"/>
      <c r="E44" s="1"/>
      <c r="F44" s="1"/>
      <c r="G44" s="1"/>
    </row>
    <row r="45" spans="1:7" x14ac:dyDescent="0.25">
      <c r="A45" s="1"/>
      <c r="B45" s="1"/>
      <c r="C45" s="1"/>
      <c r="D45" s="1"/>
      <c r="E45" s="1"/>
      <c r="F45" s="1"/>
      <c r="G45" s="1"/>
    </row>
  </sheetData>
  <sheetProtection algorithmName="SHA-512" hashValue="Qw5M/zYHpn5Rd9Gsg0J9qOyZn2jVycYtaRrp6ayPHQL+DVtg/Y5g0HYKp32IYBGIJF/o/XAet+xW8mmvUvQelg==" saltValue="mkR5kWsiyUrfoOwDqQTX2A==" spinCount="100000" sheet="1" objects="1" scenarios="1"/>
  <mergeCells count="16">
    <mergeCell ref="B32:D32"/>
    <mergeCell ref="B33:D33"/>
    <mergeCell ref="B34:D34"/>
    <mergeCell ref="B35:F35"/>
    <mergeCell ref="B15:D15"/>
    <mergeCell ref="B17:F17"/>
    <mergeCell ref="B27:F27"/>
    <mergeCell ref="B28:D28"/>
    <mergeCell ref="B29:F29"/>
    <mergeCell ref="B31:F31"/>
    <mergeCell ref="B14:D14"/>
    <mergeCell ref="B3:F4"/>
    <mergeCell ref="B8:F8"/>
    <mergeCell ref="B9:D9"/>
    <mergeCell ref="B11:F11"/>
    <mergeCell ref="B13:F13"/>
  </mergeCells>
  <pageMargins left="0.79166666666666663" right="0.7" top="0.75" bottom="0.75" header="0.3" footer="0.3"/>
  <pageSetup paperSize="9" orientation="portrait" r:id="rId1"/>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codeName="Ark13"/>
  <dimension ref="A1:I50"/>
  <sheetViews>
    <sheetView view="pageLayout" zoomScaleNormal="100" workbookViewId="0"/>
  </sheetViews>
  <sheetFormatPr defaultColWidth="9.140625" defaultRowHeight="15" x14ac:dyDescent="0.25"/>
  <cols>
    <col min="1" max="1" width="4.7109375" style="34" customWidth="1"/>
    <col min="2" max="2" width="22.5703125" style="34" customWidth="1"/>
    <col min="3" max="3" width="8.28515625" style="34" customWidth="1"/>
    <col min="4" max="6" width="10.7109375" style="34" customWidth="1"/>
    <col min="7" max="7" width="11.140625" style="34" customWidth="1"/>
    <col min="8" max="8" width="3.28515625" style="34" customWidth="1"/>
    <col min="9" max="9" width="4.85546875" style="34" customWidth="1"/>
    <col min="10" max="16384" width="9.140625" style="34"/>
  </cols>
  <sheetData>
    <row r="1" spans="1:9" x14ac:dyDescent="0.25">
      <c r="A1" s="1"/>
      <c r="B1" s="1"/>
      <c r="C1" s="1"/>
      <c r="D1" s="1"/>
      <c r="E1" s="1"/>
      <c r="F1" s="1"/>
      <c r="G1" s="1"/>
      <c r="H1" s="1"/>
      <c r="I1" s="1"/>
    </row>
    <row r="2" spans="1:9" x14ac:dyDescent="0.25">
      <c r="A2" s="1"/>
      <c r="B2" s="1"/>
      <c r="C2" s="1"/>
      <c r="D2" s="1"/>
      <c r="E2" s="1"/>
      <c r="F2" s="1"/>
      <c r="G2" s="1"/>
      <c r="H2" s="1"/>
      <c r="I2" s="1"/>
    </row>
    <row r="3" spans="1:9" ht="15" customHeight="1" x14ac:dyDescent="0.25">
      <c r="A3" s="1"/>
      <c r="B3" s="97" t="s">
        <v>183</v>
      </c>
      <c r="C3" s="97"/>
      <c r="D3" s="97"/>
      <c r="E3" s="97"/>
      <c r="F3" s="97"/>
      <c r="G3" s="97"/>
      <c r="H3" s="97"/>
      <c r="I3" s="1"/>
    </row>
    <row r="4" spans="1:9" ht="15" customHeight="1" x14ac:dyDescent="0.25">
      <c r="A4" s="1"/>
      <c r="B4" s="97"/>
      <c r="C4" s="97"/>
      <c r="D4" s="97"/>
      <c r="E4" s="97"/>
      <c r="F4" s="97"/>
      <c r="G4" s="97"/>
      <c r="H4" s="97"/>
      <c r="I4" s="1"/>
    </row>
    <row r="5" spans="1:9" x14ac:dyDescent="0.25">
      <c r="A5" s="1"/>
      <c r="B5" s="1"/>
      <c r="C5" s="1"/>
      <c r="D5" s="1"/>
      <c r="E5" s="1"/>
      <c r="F5" s="1"/>
      <c r="G5" s="1"/>
      <c r="H5" s="1"/>
      <c r="I5" s="1"/>
    </row>
    <row r="6" spans="1:9" x14ac:dyDescent="0.25">
      <c r="A6" s="1"/>
      <c r="B6" s="1"/>
      <c r="C6" s="1"/>
      <c r="D6" s="1"/>
      <c r="E6" s="1"/>
      <c r="F6" s="1"/>
      <c r="G6" s="1"/>
      <c r="H6" s="1"/>
      <c r="I6" s="1"/>
    </row>
    <row r="7" spans="1:9" x14ac:dyDescent="0.25">
      <c r="A7" s="1"/>
      <c r="B7" s="1"/>
      <c r="C7" s="1"/>
      <c r="D7" s="1"/>
      <c r="E7" s="1"/>
      <c r="F7" s="1"/>
      <c r="G7" s="1"/>
      <c r="H7" s="1"/>
      <c r="I7" s="1"/>
    </row>
    <row r="8" spans="1:9" x14ac:dyDescent="0.25">
      <c r="A8" s="1"/>
      <c r="B8" s="101" t="s">
        <v>184</v>
      </c>
      <c r="C8" s="102"/>
      <c r="D8" s="102"/>
      <c r="E8" s="102"/>
      <c r="F8" s="102"/>
      <c r="G8" s="102"/>
      <c r="H8" s="103"/>
      <c r="I8" s="1"/>
    </row>
    <row r="9" spans="1:9" ht="15" customHeight="1" x14ac:dyDescent="0.25">
      <c r="A9" s="1"/>
      <c r="B9" s="132" t="s">
        <v>234</v>
      </c>
      <c r="C9" s="133"/>
      <c r="D9" s="133"/>
      <c r="E9" s="133"/>
      <c r="F9" s="133"/>
      <c r="G9" s="133"/>
      <c r="H9" s="134"/>
      <c r="I9" s="1"/>
    </row>
    <row r="10" spans="1:9" x14ac:dyDescent="0.25">
      <c r="A10" s="1"/>
      <c r="B10" s="135" t="s">
        <v>185</v>
      </c>
      <c r="C10" s="136"/>
      <c r="D10" s="136"/>
      <c r="E10" s="136"/>
      <c r="F10" s="137"/>
      <c r="G10" s="45"/>
      <c r="H10" s="9" t="s">
        <v>3</v>
      </c>
      <c r="I10" s="1"/>
    </row>
    <row r="11" spans="1:9" x14ac:dyDescent="0.25">
      <c r="A11" s="1"/>
      <c r="B11" s="135" t="s">
        <v>186</v>
      </c>
      <c r="C11" s="136"/>
      <c r="D11" s="136"/>
      <c r="E11" s="136"/>
      <c r="F11" s="137"/>
      <c r="G11" s="45"/>
      <c r="H11" s="9" t="s">
        <v>3</v>
      </c>
      <c r="I11" s="1"/>
    </row>
    <row r="12" spans="1:9" x14ac:dyDescent="0.25">
      <c r="A12" s="1"/>
      <c r="B12" s="135" t="s">
        <v>187</v>
      </c>
      <c r="C12" s="136"/>
      <c r="D12" s="136"/>
      <c r="E12" s="136"/>
      <c r="F12" s="137"/>
      <c r="G12" s="9"/>
      <c r="H12" s="9" t="s">
        <v>3</v>
      </c>
      <c r="I12" s="1"/>
    </row>
    <row r="13" spans="1:9" x14ac:dyDescent="0.25">
      <c r="A13" s="1"/>
      <c r="B13" s="135" t="s">
        <v>188</v>
      </c>
      <c r="C13" s="136"/>
      <c r="D13" s="136"/>
      <c r="E13" s="136"/>
      <c r="F13" s="137"/>
      <c r="G13" s="9"/>
      <c r="H13" s="9" t="s">
        <v>3</v>
      </c>
      <c r="I13" s="1"/>
    </row>
    <row r="14" spans="1:9" x14ac:dyDescent="0.25">
      <c r="A14" s="1"/>
      <c r="B14" s="135" t="s">
        <v>189</v>
      </c>
      <c r="C14" s="136"/>
      <c r="D14" s="136"/>
      <c r="E14" s="136"/>
      <c r="F14" s="137"/>
      <c r="G14" s="9"/>
      <c r="H14" s="9" t="s">
        <v>3</v>
      </c>
      <c r="I14" s="1"/>
    </row>
    <row r="15" spans="1:9" x14ac:dyDescent="0.25">
      <c r="A15" s="1"/>
      <c r="B15" s="135" t="s">
        <v>190</v>
      </c>
      <c r="C15" s="136"/>
      <c r="D15" s="136"/>
      <c r="E15" s="136"/>
      <c r="F15" s="137"/>
      <c r="G15" s="9"/>
      <c r="H15" s="9" t="s">
        <v>3</v>
      </c>
      <c r="I15" s="1"/>
    </row>
    <row r="16" spans="1:9" x14ac:dyDescent="0.25">
      <c r="A16" s="1"/>
      <c r="B16" s="135" t="s">
        <v>191</v>
      </c>
      <c r="C16" s="136"/>
      <c r="D16" s="136"/>
      <c r="E16" s="136"/>
      <c r="F16" s="137"/>
      <c r="G16" s="9"/>
      <c r="H16" s="9" t="s">
        <v>3</v>
      </c>
      <c r="I16" s="1"/>
    </row>
    <row r="17" spans="1:9" x14ac:dyDescent="0.25">
      <c r="A17" s="1"/>
      <c r="B17" s="135" t="s">
        <v>192</v>
      </c>
      <c r="C17" s="136"/>
      <c r="D17" s="136"/>
      <c r="E17" s="136"/>
      <c r="F17" s="137"/>
      <c r="G17" s="9"/>
      <c r="H17" s="9" t="s">
        <v>3</v>
      </c>
      <c r="I17" s="1"/>
    </row>
    <row r="18" spans="1:9" x14ac:dyDescent="0.25">
      <c r="A18" s="1"/>
      <c r="B18" s="101" t="s">
        <v>193</v>
      </c>
      <c r="C18" s="102"/>
      <c r="D18" s="102"/>
      <c r="E18" s="102"/>
      <c r="F18" s="103"/>
      <c r="G18" s="12">
        <f>SUM(G10:G17)</f>
        <v>0</v>
      </c>
      <c r="H18" s="13" t="s">
        <v>3</v>
      </c>
      <c r="I18" s="1"/>
    </row>
    <row r="19" spans="1:9" x14ac:dyDescent="0.25">
      <c r="A19" s="1"/>
      <c r="B19" s="1"/>
      <c r="C19" s="1"/>
      <c r="D19" s="1"/>
      <c r="E19" s="1"/>
      <c r="F19" s="1"/>
      <c r="G19" s="1"/>
      <c r="H19" s="1"/>
      <c r="I19" s="1"/>
    </row>
    <row r="20" spans="1:9" x14ac:dyDescent="0.25">
      <c r="A20" s="1"/>
      <c r="B20" s="1"/>
      <c r="C20" s="1"/>
      <c r="D20" s="1"/>
      <c r="E20" s="1"/>
      <c r="F20" s="1"/>
      <c r="G20" s="1"/>
      <c r="H20" s="1"/>
      <c r="I20" s="1"/>
    </row>
    <row r="21" spans="1:9" x14ac:dyDescent="0.25">
      <c r="A21" s="1"/>
      <c r="B21" s="1"/>
      <c r="C21" s="1"/>
      <c r="D21" s="1"/>
      <c r="E21" s="1"/>
      <c r="F21" s="1"/>
      <c r="G21" s="1"/>
      <c r="H21" s="1"/>
      <c r="I21" s="1"/>
    </row>
    <row r="22" spans="1:9" x14ac:dyDescent="0.25">
      <c r="A22" s="1"/>
      <c r="B22" s="1"/>
      <c r="C22" s="1"/>
      <c r="D22" s="1"/>
      <c r="E22" s="1"/>
      <c r="F22" s="1"/>
      <c r="G22" s="1"/>
      <c r="H22" s="1"/>
      <c r="I22" s="1"/>
    </row>
    <row r="23" spans="1:9" x14ac:dyDescent="0.25">
      <c r="A23" s="1"/>
      <c r="B23" s="1"/>
      <c r="C23" s="1"/>
      <c r="D23" s="1"/>
      <c r="E23" s="1"/>
      <c r="F23" s="1"/>
      <c r="G23" s="1"/>
      <c r="H23" s="1"/>
      <c r="I23" s="1"/>
    </row>
    <row r="24" spans="1:9" x14ac:dyDescent="0.25">
      <c r="A24" s="1"/>
      <c r="B24" s="1"/>
      <c r="C24" s="1"/>
      <c r="D24" s="1"/>
      <c r="E24" s="1"/>
      <c r="F24" s="1"/>
      <c r="G24" s="1"/>
      <c r="H24" s="1"/>
      <c r="I24" s="1"/>
    </row>
    <row r="25" spans="1:9" x14ac:dyDescent="0.25">
      <c r="A25" s="1"/>
      <c r="B25" s="1"/>
      <c r="C25" s="1"/>
      <c r="D25" s="1"/>
      <c r="E25" s="1"/>
      <c r="F25" s="1"/>
      <c r="G25" s="1"/>
      <c r="H25" s="1"/>
      <c r="I25" s="1"/>
    </row>
    <row r="26" spans="1:9" x14ac:dyDescent="0.25">
      <c r="A26" s="1"/>
      <c r="B26" s="1"/>
      <c r="C26" s="1"/>
      <c r="D26" s="1"/>
      <c r="E26" s="1"/>
      <c r="F26" s="1"/>
      <c r="G26" s="1"/>
      <c r="H26" s="1"/>
      <c r="I26" s="1"/>
    </row>
    <row r="27" spans="1:9" x14ac:dyDescent="0.25">
      <c r="A27" s="1"/>
      <c r="B27" s="1"/>
      <c r="C27" s="1"/>
      <c r="D27" s="1"/>
      <c r="E27" s="1"/>
      <c r="F27" s="1"/>
      <c r="G27" s="1"/>
      <c r="H27" s="1"/>
      <c r="I27" s="1"/>
    </row>
    <row r="28" spans="1:9" x14ac:dyDescent="0.25">
      <c r="A28" s="1"/>
      <c r="B28" s="1"/>
      <c r="C28" s="1"/>
      <c r="D28" s="1"/>
      <c r="E28" s="1"/>
      <c r="F28" s="1"/>
      <c r="G28" s="1"/>
      <c r="H28" s="1"/>
      <c r="I28" s="1"/>
    </row>
    <row r="29" spans="1:9" x14ac:dyDescent="0.25">
      <c r="A29" s="1"/>
      <c r="B29" s="1"/>
      <c r="C29" s="1"/>
      <c r="D29" s="1"/>
      <c r="E29" s="1"/>
      <c r="F29" s="1"/>
      <c r="G29" s="1"/>
      <c r="H29" s="1"/>
      <c r="I29" s="1"/>
    </row>
    <row r="30" spans="1:9" x14ac:dyDescent="0.25">
      <c r="A30" s="1"/>
      <c r="B30" s="1"/>
      <c r="C30" s="1"/>
      <c r="D30" s="1"/>
      <c r="E30" s="1"/>
      <c r="F30" s="1"/>
      <c r="G30" s="1"/>
      <c r="H30" s="1"/>
      <c r="I30" s="1"/>
    </row>
    <row r="31" spans="1:9" x14ac:dyDescent="0.25">
      <c r="A31" s="1"/>
      <c r="B31" s="1"/>
      <c r="C31" s="1"/>
      <c r="D31" s="1"/>
      <c r="E31" s="1"/>
      <c r="F31" s="1"/>
      <c r="G31" s="1"/>
      <c r="H31" s="1"/>
      <c r="I31" s="1"/>
    </row>
    <row r="32" spans="1:9" x14ac:dyDescent="0.25">
      <c r="A32" s="1"/>
      <c r="B32" s="1"/>
      <c r="C32" s="1"/>
      <c r="D32" s="1"/>
      <c r="E32" s="1"/>
      <c r="F32" s="1"/>
      <c r="G32" s="1"/>
      <c r="H32" s="1"/>
      <c r="I32" s="1"/>
    </row>
    <row r="33" spans="1:9" x14ac:dyDescent="0.25">
      <c r="A33" s="1"/>
      <c r="B33" s="1"/>
      <c r="C33" s="1"/>
      <c r="D33" s="1"/>
      <c r="E33" s="1"/>
      <c r="F33" s="1"/>
      <c r="G33" s="1"/>
      <c r="H33" s="1"/>
      <c r="I33" s="1"/>
    </row>
    <row r="34" spans="1:9" x14ac:dyDescent="0.25">
      <c r="A34" s="1"/>
      <c r="B34" s="1"/>
      <c r="C34" s="1"/>
      <c r="D34" s="1"/>
      <c r="E34" s="1"/>
      <c r="F34" s="1"/>
      <c r="G34" s="1"/>
      <c r="H34" s="1"/>
      <c r="I34" s="1"/>
    </row>
    <row r="35" spans="1:9" x14ac:dyDescent="0.25">
      <c r="A35" s="1"/>
      <c r="B35" s="1"/>
      <c r="C35" s="1"/>
      <c r="D35" s="1"/>
      <c r="E35" s="1"/>
      <c r="F35" s="1"/>
      <c r="G35" s="1"/>
      <c r="H35" s="1"/>
      <c r="I35" s="1"/>
    </row>
    <row r="36" spans="1:9" x14ac:dyDescent="0.25">
      <c r="A36" s="1"/>
      <c r="B36" s="1"/>
      <c r="C36" s="1"/>
      <c r="D36" s="1"/>
      <c r="E36" s="1"/>
      <c r="F36" s="1"/>
      <c r="G36" s="1"/>
      <c r="H36" s="1"/>
      <c r="I36" s="1"/>
    </row>
    <row r="37" spans="1:9" x14ac:dyDescent="0.25">
      <c r="A37" s="1"/>
      <c r="B37" s="1"/>
      <c r="C37" s="1"/>
      <c r="D37" s="1"/>
      <c r="E37" s="1"/>
      <c r="F37" s="1"/>
      <c r="G37" s="1"/>
      <c r="H37" s="1"/>
      <c r="I37" s="1"/>
    </row>
    <row r="38" spans="1:9" x14ac:dyDescent="0.25">
      <c r="A38" s="1"/>
      <c r="B38" s="1"/>
      <c r="C38" s="1"/>
      <c r="D38" s="1"/>
      <c r="E38" s="1"/>
      <c r="F38" s="1"/>
      <c r="G38" s="1"/>
      <c r="H38" s="1"/>
      <c r="I38" s="1"/>
    </row>
    <row r="39" spans="1:9" x14ac:dyDescent="0.25">
      <c r="A39" s="1"/>
      <c r="B39" s="1"/>
      <c r="C39" s="1"/>
      <c r="D39" s="1"/>
      <c r="E39" s="1"/>
      <c r="F39" s="1"/>
      <c r="G39" s="1"/>
      <c r="H39" s="1"/>
      <c r="I39" s="1"/>
    </row>
    <row r="40" spans="1:9" x14ac:dyDescent="0.25">
      <c r="A40" s="1"/>
      <c r="B40" s="1"/>
      <c r="C40" s="1"/>
      <c r="D40" s="1"/>
      <c r="E40" s="1"/>
      <c r="F40" s="1"/>
      <c r="G40" s="1"/>
      <c r="H40" s="1"/>
      <c r="I40" s="1"/>
    </row>
    <row r="41" spans="1:9" x14ac:dyDescent="0.25">
      <c r="A41" s="1"/>
      <c r="B41" s="1"/>
      <c r="C41" s="1"/>
      <c r="D41" s="1"/>
      <c r="E41" s="1"/>
      <c r="F41" s="1"/>
      <c r="G41" s="1"/>
      <c r="H41" s="1"/>
      <c r="I41" s="1"/>
    </row>
    <row r="42" spans="1:9" x14ac:dyDescent="0.25">
      <c r="A42" s="1"/>
      <c r="B42" s="1"/>
      <c r="C42" s="1"/>
      <c r="D42" s="1"/>
      <c r="E42" s="1"/>
      <c r="F42" s="1"/>
      <c r="G42" s="1"/>
      <c r="H42" s="1"/>
      <c r="I42" s="1"/>
    </row>
    <row r="43" spans="1:9" x14ac:dyDescent="0.25">
      <c r="A43" s="1"/>
      <c r="B43" s="1"/>
      <c r="C43" s="1"/>
      <c r="D43" s="1"/>
      <c r="E43" s="1"/>
      <c r="F43" s="1"/>
      <c r="G43" s="1"/>
      <c r="H43" s="1"/>
      <c r="I43" s="1"/>
    </row>
    <row r="44" spans="1:9" x14ac:dyDescent="0.25">
      <c r="A44" s="1"/>
      <c r="B44" s="1"/>
      <c r="C44" s="1"/>
      <c r="D44" s="1"/>
      <c r="E44" s="1"/>
      <c r="F44" s="1"/>
      <c r="G44" s="1"/>
      <c r="H44" s="1"/>
      <c r="I44" s="1"/>
    </row>
    <row r="45" spans="1:9" x14ac:dyDescent="0.25">
      <c r="A45" s="1"/>
      <c r="B45" s="1"/>
      <c r="C45" s="1"/>
      <c r="D45" s="1"/>
      <c r="E45" s="1"/>
      <c r="F45" s="1"/>
      <c r="G45" s="1"/>
      <c r="H45" s="1"/>
      <c r="I45" s="1"/>
    </row>
    <row r="46" spans="1:9" x14ac:dyDescent="0.25">
      <c r="A46" s="1"/>
      <c r="B46" s="1"/>
      <c r="C46" s="1"/>
      <c r="D46" s="1"/>
      <c r="E46" s="1"/>
      <c r="F46" s="1"/>
      <c r="G46" s="1"/>
      <c r="H46" s="1"/>
      <c r="I46" s="1"/>
    </row>
    <row r="47" spans="1:9" x14ac:dyDescent="0.25">
      <c r="A47" s="1"/>
      <c r="B47" s="1"/>
      <c r="C47" s="1"/>
      <c r="D47" s="1"/>
      <c r="E47" s="1"/>
      <c r="F47" s="1"/>
      <c r="G47" s="1"/>
      <c r="H47" s="1"/>
      <c r="I47" s="1"/>
    </row>
    <row r="48" spans="1:9" x14ac:dyDescent="0.25">
      <c r="A48" s="1"/>
      <c r="B48" s="1"/>
      <c r="C48" s="1"/>
      <c r="D48" s="1"/>
      <c r="E48" s="1"/>
      <c r="F48" s="1"/>
      <c r="G48" s="1"/>
      <c r="H48" s="1"/>
      <c r="I48" s="1"/>
    </row>
    <row r="49" spans="1:9" x14ac:dyDescent="0.25">
      <c r="A49" s="1"/>
      <c r="B49" s="1"/>
      <c r="C49" s="1"/>
      <c r="D49" s="1"/>
      <c r="E49" s="1"/>
      <c r="F49" s="1"/>
      <c r="G49" s="1"/>
      <c r="H49" s="1"/>
      <c r="I49" s="1"/>
    </row>
    <row r="50" spans="1:9" x14ac:dyDescent="0.25">
      <c r="A50" s="1"/>
      <c r="B50" s="1"/>
      <c r="C50" s="1"/>
      <c r="D50" s="1"/>
      <c r="E50" s="1"/>
      <c r="F50" s="1"/>
      <c r="G50" s="1"/>
      <c r="H50" s="1"/>
      <c r="I50" s="1"/>
    </row>
  </sheetData>
  <sheetProtection algorithmName="SHA-512" hashValue="ZbE76vpryKnBu4gWroCpvxZeJHXRqKN6UbE4i6ebWciDdUa4n2B9jEP5GCkfRDMVADE2S7CRXFu9uvM+/dXAZw==" saltValue="7RorKcLuQHH8WUXCHFrEFg==" spinCount="100000" sheet="1" objects="1" scenarios="1"/>
  <mergeCells count="12">
    <mergeCell ref="B18:F18"/>
    <mergeCell ref="B3:H4"/>
    <mergeCell ref="B8:H8"/>
    <mergeCell ref="B9:H9"/>
    <mergeCell ref="B10:F10"/>
    <mergeCell ref="B11:F11"/>
    <mergeCell ref="B12:F12"/>
    <mergeCell ref="B13:F13"/>
    <mergeCell ref="B14:F14"/>
    <mergeCell ref="B15:F15"/>
    <mergeCell ref="B16:F16"/>
    <mergeCell ref="B17:F17"/>
  </mergeCells>
  <pageMargins left="0.7" right="0.7" top="0.75" bottom="0.75" header="0.3" footer="0.3"/>
  <pageSetup paperSize="9" orientation="portrait" r:id="rId1"/>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sheetPr codeName="Ark10"/>
  <dimension ref="A1:L46"/>
  <sheetViews>
    <sheetView showGridLines="0" view="pageLayout" zoomScaleNormal="100" workbookViewId="0"/>
  </sheetViews>
  <sheetFormatPr defaultColWidth="9.140625" defaultRowHeight="15" x14ac:dyDescent="0.25"/>
  <cols>
    <col min="1" max="1" width="3.85546875" style="2" customWidth="1"/>
    <col min="2" max="2" width="21.140625" style="2" customWidth="1"/>
    <col min="3" max="3" width="7.28515625" style="2" customWidth="1"/>
    <col min="4" max="4" width="9.42578125" style="2" customWidth="1"/>
    <col min="5" max="5" width="2.7109375" style="2" customWidth="1"/>
    <col min="6" max="6" width="10" style="2" customWidth="1"/>
    <col min="7" max="7" width="2.7109375" style="2" customWidth="1"/>
    <col min="8" max="8" width="10" style="2" customWidth="1"/>
    <col min="9" max="9" width="2.7109375" style="2" customWidth="1"/>
    <col min="10" max="10" width="10" style="2" customWidth="1"/>
    <col min="11" max="11" width="3" style="2" customWidth="1"/>
    <col min="12" max="12" width="3.85546875" style="2" customWidth="1"/>
    <col min="13" max="16384" width="9.140625" style="2"/>
  </cols>
  <sheetData>
    <row r="1" spans="1:12" x14ac:dyDescent="0.25">
      <c r="A1" s="1"/>
      <c r="B1" s="1"/>
      <c r="C1" s="1"/>
      <c r="D1" s="1"/>
      <c r="E1" s="1"/>
      <c r="F1" s="1"/>
      <c r="G1" s="1"/>
      <c r="H1" s="1"/>
      <c r="I1" s="1"/>
      <c r="J1" s="1"/>
      <c r="K1" s="1"/>
      <c r="L1" s="1"/>
    </row>
    <row r="2" spans="1:12" x14ac:dyDescent="0.25">
      <c r="A2" s="1"/>
      <c r="B2" s="1"/>
      <c r="C2" s="1"/>
      <c r="D2" s="1"/>
      <c r="E2" s="1"/>
      <c r="F2" s="1"/>
      <c r="G2" s="1"/>
      <c r="H2" s="1"/>
      <c r="I2" s="1"/>
      <c r="J2" s="1"/>
      <c r="K2" s="1"/>
      <c r="L2" s="1"/>
    </row>
    <row r="3" spans="1:12" ht="15" customHeight="1" x14ac:dyDescent="0.25">
      <c r="A3" s="1"/>
      <c r="B3" s="97" t="s">
        <v>177</v>
      </c>
      <c r="C3" s="97"/>
      <c r="D3" s="97"/>
      <c r="E3" s="97"/>
      <c r="F3" s="97"/>
      <c r="G3" s="97"/>
      <c r="H3" s="97"/>
      <c r="I3" s="97"/>
      <c r="J3" s="97"/>
      <c r="K3" s="97"/>
      <c r="L3" s="1"/>
    </row>
    <row r="4" spans="1:12" ht="15" customHeight="1" x14ac:dyDescent="0.25">
      <c r="A4" s="1"/>
      <c r="B4" s="97"/>
      <c r="C4" s="97"/>
      <c r="D4" s="97"/>
      <c r="E4" s="97"/>
      <c r="F4" s="97"/>
      <c r="G4" s="97"/>
      <c r="H4" s="97"/>
      <c r="I4" s="97"/>
      <c r="J4" s="97"/>
      <c r="K4" s="97"/>
      <c r="L4" s="1"/>
    </row>
    <row r="5" spans="1:12" x14ac:dyDescent="0.25">
      <c r="A5" s="1"/>
      <c r="B5" s="1"/>
      <c r="C5" s="1"/>
      <c r="D5" s="1"/>
      <c r="E5" s="1"/>
      <c r="F5" s="1"/>
      <c r="G5" s="1"/>
      <c r="H5" s="1"/>
      <c r="I5" s="1"/>
      <c r="J5" s="1"/>
      <c r="K5" s="1"/>
      <c r="L5" s="1"/>
    </row>
    <row r="6" spans="1:12" x14ac:dyDescent="0.25">
      <c r="A6" s="1"/>
      <c r="B6" s="1"/>
      <c r="C6" s="1"/>
      <c r="D6" s="1"/>
      <c r="E6" s="1"/>
      <c r="F6" s="1"/>
      <c r="G6" s="1"/>
      <c r="H6" s="1"/>
      <c r="I6" s="1"/>
      <c r="J6" s="1"/>
      <c r="K6" s="1"/>
      <c r="L6" s="1"/>
    </row>
    <row r="7" spans="1:12" x14ac:dyDescent="0.25">
      <c r="A7" s="1"/>
      <c r="B7" s="1"/>
      <c r="C7" s="1"/>
      <c r="D7" s="1"/>
      <c r="E7" s="1"/>
      <c r="F7" s="1"/>
      <c r="G7" s="1"/>
      <c r="H7" s="1"/>
      <c r="I7" s="1"/>
      <c r="J7" s="1"/>
      <c r="K7" s="1"/>
      <c r="L7" s="1"/>
    </row>
    <row r="8" spans="1:12" x14ac:dyDescent="0.25">
      <c r="A8" s="1"/>
      <c r="B8" s="101" t="s">
        <v>155</v>
      </c>
      <c r="C8" s="102"/>
      <c r="D8" s="102"/>
      <c r="E8" s="102"/>
      <c r="F8" s="102"/>
      <c r="G8" s="102"/>
      <c r="H8" s="102"/>
      <c r="I8" s="102"/>
      <c r="J8" s="102"/>
      <c r="K8" s="103"/>
      <c r="L8" s="1"/>
    </row>
    <row r="9" spans="1:12" ht="39.75" customHeight="1" x14ac:dyDescent="0.25">
      <c r="A9" s="1"/>
      <c r="B9" s="18" t="s">
        <v>0</v>
      </c>
      <c r="C9" s="18" t="s">
        <v>1</v>
      </c>
      <c r="D9" s="138" t="s">
        <v>170</v>
      </c>
      <c r="E9" s="139"/>
      <c r="F9" s="138" t="s">
        <v>2</v>
      </c>
      <c r="G9" s="139"/>
      <c r="H9" s="138" t="s">
        <v>171</v>
      </c>
      <c r="I9" s="139"/>
      <c r="J9" s="138" t="s">
        <v>26</v>
      </c>
      <c r="K9" s="139"/>
      <c r="L9" s="1"/>
    </row>
    <row r="10" spans="1:12" x14ac:dyDescent="0.25">
      <c r="A10" s="1"/>
      <c r="B10" s="78" t="s">
        <v>238</v>
      </c>
      <c r="C10" s="31">
        <v>0</v>
      </c>
      <c r="D10" s="9">
        <v>0</v>
      </c>
      <c r="E10" s="14" t="s">
        <v>3</v>
      </c>
      <c r="F10" s="57">
        <f>IFERROR(D10/C10,0)</f>
        <v>0</v>
      </c>
      <c r="G10" s="14" t="s">
        <v>3</v>
      </c>
      <c r="H10" s="9">
        <v>0</v>
      </c>
      <c r="I10" s="14" t="s">
        <v>3</v>
      </c>
      <c r="J10" s="9">
        <v>0</v>
      </c>
      <c r="K10" s="14" t="s">
        <v>3</v>
      </c>
      <c r="L10" s="1"/>
    </row>
    <row r="11" spans="1:12" x14ac:dyDescent="0.25">
      <c r="A11" s="1"/>
      <c r="B11" s="53" t="s">
        <v>215</v>
      </c>
      <c r="C11" s="54"/>
      <c r="D11" s="19"/>
      <c r="E11" s="71"/>
      <c r="F11" s="12">
        <f>SUM(F10:F10)</f>
        <v>0</v>
      </c>
      <c r="G11" s="13" t="s">
        <v>3</v>
      </c>
      <c r="H11" s="12">
        <f>SUM(H10:H10)</f>
        <v>0</v>
      </c>
      <c r="I11" s="13" t="s">
        <v>3</v>
      </c>
      <c r="J11" s="12">
        <f>SUM(J10:J10)</f>
        <v>0</v>
      </c>
      <c r="K11" s="13" t="s">
        <v>3</v>
      </c>
      <c r="L11" s="1"/>
    </row>
    <row r="12" spans="1:12" x14ac:dyDescent="0.25">
      <c r="A12" s="1"/>
      <c r="B12" s="1"/>
      <c r="C12" s="1"/>
      <c r="D12" s="1"/>
      <c r="E12" s="1"/>
      <c r="F12" s="1"/>
      <c r="G12" s="1"/>
      <c r="H12" s="1"/>
      <c r="I12" s="1"/>
      <c r="J12" s="1"/>
      <c r="K12" s="1"/>
      <c r="L12" s="1"/>
    </row>
    <row r="13" spans="1:12" x14ac:dyDescent="0.25">
      <c r="A13" s="1"/>
      <c r="B13" s="1"/>
      <c r="C13" s="1"/>
      <c r="D13" s="1"/>
      <c r="E13" s="1"/>
      <c r="F13" s="1"/>
      <c r="G13" s="1"/>
      <c r="H13" s="1"/>
      <c r="I13" s="1"/>
      <c r="J13" s="1"/>
      <c r="K13" s="1"/>
      <c r="L13" s="1"/>
    </row>
    <row r="14" spans="1:12" x14ac:dyDescent="0.25">
      <c r="A14" s="1"/>
      <c r="B14" s="1"/>
      <c r="C14" s="1"/>
      <c r="D14" s="1"/>
      <c r="E14" s="1"/>
      <c r="F14" s="1"/>
      <c r="G14" s="1"/>
      <c r="H14" s="1"/>
      <c r="I14" s="1"/>
      <c r="J14" s="1"/>
      <c r="K14" s="1"/>
      <c r="L14" s="1"/>
    </row>
    <row r="15" spans="1:12" x14ac:dyDescent="0.25">
      <c r="A15" s="1"/>
      <c r="B15" s="1"/>
      <c r="C15" s="1"/>
      <c r="D15" s="1"/>
      <c r="E15" s="1"/>
      <c r="F15" s="1"/>
      <c r="G15" s="1"/>
      <c r="H15" s="1"/>
      <c r="I15" s="1"/>
      <c r="J15" s="1"/>
      <c r="K15" s="1"/>
      <c r="L15" s="1"/>
    </row>
    <row r="16" spans="1:12" x14ac:dyDescent="0.25">
      <c r="A16" s="1"/>
      <c r="B16" s="1"/>
      <c r="C16" s="1"/>
      <c r="D16" s="1"/>
      <c r="E16" s="1"/>
      <c r="F16" s="1"/>
      <c r="G16" s="1"/>
      <c r="H16" s="1"/>
      <c r="I16" s="1"/>
      <c r="J16" s="1"/>
      <c r="K16" s="1"/>
      <c r="L16" s="1"/>
    </row>
    <row r="17" spans="1:12" x14ac:dyDescent="0.25">
      <c r="A17" s="1"/>
      <c r="B17" s="1"/>
      <c r="C17" s="1"/>
      <c r="D17" s="1"/>
      <c r="E17" s="1"/>
      <c r="F17" s="1"/>
      <c r="G17" s="1"/>
      <c r="H17" s="1"/>
      <c r="I17" s="1"/>
      <c r="J17" s="1"/>
      <c r="K17" s="1"/>
      <c r="L17" s="1"/>
    </row>
    <row r="18" spans="1:12" x14ac:dyDescent="0.25">
      <c r="A18" s="1"/>
      <c r="B18" s="1"/>
      <c r="C18" s="1"/>
      <c r="D18" s="1"/>
      <c r="E18" s="1"/>
      <c r="F18" s="1"/>
      <c r="G18" s="1"/>
      <c r="H18" s="1"/>
      <c r="I18" s="1"/>
      <c r="J18" s="1"/>
      <c r="K18" s="1"/>
      <c r="L18" s="1"/>
    </row>
    <row r="19" spans="1:12" x14ac:dyDescent="0.25">
      <c r="A19" s="1"/>
      <c r="B19" s="1"/>
      <c r="C19" s="1"/>
      <c r="D19" s="1"/>
      <c r="E19" s="1"/>
      <c r="F19" s="1"/>
      <c r="G19" s="1"/>
      <c r="H19" s="1"/>
      <c r="I19" s="1"/>
      <c r="J19" s="1"/>
      <c r="K19" s="1"/>
      <c r="L19" s="1"/>
    </row>
    <row r="20" spans="1:12" x14ac:dyDescent="0.25">
      <c r="A20" s="1"/>
      <c r="B20" s="1"/>
      <c r="C20" s="1"/>
      <c r="D20" s="1"/>
      <c r="E20" s="1"/>
      <c r="F20" s="1"/>
      <c r="G20" s="1"/>
      <c r="H20" s="1"/>
      <c r="I20" s="1"/>
      <c r="J20" s="1"/>
      <c r="K20" s="1"/>
      <c r="L20" s="1"/>
    </row>
    <row r="21" spans="1:12" x14ac:dyDescent="0.25">
      <c r="A21" s="1"/>
      <c r="B21" s="1"/>
      <c r="C21" s="1"/>
      <c r="D21" s="1"/>
      <c r="E21" s="1"/>
      <c r="F21" s="1"/>
      <c r="G21" s="1"/>
      <c r="H21" s="1"/>
      <c r="I21" s="1"/>
      <c r="J21" s="1"/>
      <c r="K21" s="1"/>
      <c r="L21" s="1"/>
    </row>
    <row r="22" spans="1:12" x14ac:dyDescent="0.25">
      <c r="A22" s="1"/>
      <c r="B22" s="1"/>
      <c r="C22" s="1"/>
      <c r="D22" s="1"/>
      <c r="E22" s="1"/>
      <c r="F22" s="1"/>
      <c r="G22" s="1"/>
      <c r="H22" s="1"/>
      <c r="I22" s="1"/>
      <c r="J22" s="1"/>
      <c r="K22" s="1"/>
      <c r="L22" s="1"/>
    </row>
    <row r="23" spans="1:12" x14ac:dyDescent="0.25">
      <c r="A23" s="1"/>
      <c r="B23" s="1"/>
      <c r="C23" s="1"/>
      <c r="D23" s="1"/>
      <c r="E23" s="1"/>
      <c r="F23" s="1"/>
      <c r="G23" s="1"/>
      <c r="H23" s="1"/>
      <c r="I23" s="1"/>
      <c r="J23" s="1"/>
      <c r="K23" s="1"/>
      <c r="L23" s="1"/>
    </row>
    <row r="24" spans="1:12" x14ac:dyDescent="0.25">
      <c r="A24" s="1"/>
      <c r="B24" s="1"/>
      <c r="C24" s="1"/>
      <c r="D24" s="1"/>
      <c r="E24" s="1"/>
      <c r="F24" s="1"/>
      <c r="G24" s="1"/>
      <c r="H24" s="1"/>
      <c r="I24" s="1"/>
      <c r="J24" s="1"/>
      <c r="K24" s="1"/>
      <c r="L24" s="1"/>
    </row>
    <row r="25" spans="1:12" x14ac:dyDescent="0.25">
      <c r="A25" s="1"/>
      <c r="B25" s="1"/>
      <c r="C25" s="1"/>
      <c r="D25" s="1"/>
      <c r="E25" s="1"/>
      <c r="F25" s="1"/>
      <c r="G25" s="1"/>
      <c r="H25" s="1"/>
      <c r="I25" s="1"/>
      <c r="J25" s="1"/>
      <c r="K25" s="1"/>
      <c r="L25" s="1"/>
    </row>
    <row r="26" spans="1:12" x14ac:dyDescent="0.25">
      <c r="A26" s="1"/>
      <c r="B26" s="1"/>
      <c r="C26" s="1"/>
      <c r="D26" s="1"/>
      <c r="E26" s="1"/>
      <c r="F26" s="1"/>
      <c r="G26" s="1"/>
      <c r="H26" s="1"/>
      <c r="I26" s="1"/>
      <c r="J26" s="1"/>
      <c r="K26" s="1"/>
      <c r="L26" s="1"/>
    </row>
    <row r="27" spans="1:12" x14ac:dyDescent="0.25">
      <c r="A27" s="1"/>
      <c r="B27" s="1"/>
      <c r="C27" s="1"/>
      <c r="D27" s="1"/>
      <c r="E27" s="1"/>
      <c r="F27" s="1"/>
      <c r="G27" s="1"/>
      <c r="H27" s="1"/>
      <c r="I27" s="1"/>
      <c r="J27" s="1"/>
      <c r="K27" s="1"/>
      <c r="L27" s="1"/>
    </row>
    <row r="28" spans="1:12" x14ac:dyDescent="0.25">
      <c r="A28" s="1"/>
      <c r="B28" s="1"/>
      <c r="C28" s="1"/>
      <c r="D28" s="1"/>
      <c r="E28" s="1"/>
      <c r="F28" s="1"/>
      <c r="G28" s="1"/>
      <c r="H28" s="1"/>
      <c r="I28" s="1"/>
      <c r="J28" s="1"/>
      <c r="K28" s="1"/>
      <c r="L28" s="1"/>
    </row>
    <row r="29" spans="1:12" x14ac:dyDescent="0.25">
      <c r="A29" s="1"/>
      <c r="B29" s="1"/>
      <c r="C29" s="1"/>
      <c r="D29" s="1"/>
      <c r="E29" s="1"/>
      <c r="F29" s="1"/>
      <c r="G29" s="1"/>
      <c r="H29" s="1"/>
      <c r="I29" s="1"/>
      <c r="J29" s="1"/>
      <c r="K29" s="1"/>
      <c r="L29" s="1"/>
    </row>
    <row r="30" spans="1:12" x14ac:dyDescent="0.25">
      <c r="A30" s="1"/>
      <c r="B30" s="1"/>
      <c r="C30" s="1"/>
      <c r="D30" s="1"/>
      <c r="E30" s="1"/>
      <c r="F30" s="1"/>
      <c r="G30" s="1"/>
      <c r="H30" s="1"/>
      <c r="I30" s="1"/>
      <c r="J30" s="1"/>
      <c r="K30" s="1"/>
      <c r="L30" s="1"/>
    </row>
    <row r="31" spans="1:12" x14ac:dyDescent="0.25">
      <c r="A31" s="1"/>
      <c r="B31" s="1"/>
      <c r="C31" s="1"/>
      <c r="D31" s="1"/>
      <c r="E31" s="1"/>
      <c r="F31" s="1"/>
      <c r="G31" s="1"/>
      <c r="H31" s="1"/>
      <c r="I31" s="1"/>
      <c r="J31" s="1"/>
      <c r="K31" s="1"/>
      <c r="L31" s="1"/>
    </row>
    <row r="32" spans="1:12" x14ac:dyDescent="0.25">
      <c r="A32" s="1"/>
      <c r="B32" s="1"/>
      <c r="C32" s="1"/>
      <c r="D32" s="1"/>
      <c r="E32" s="1"/>
      <c r="F32" s="1"/>
      <c r="G32" s="1"/>
      <c r="H32" s="1"/>
      <c r="I32" s="1"/>
      <c r="J32" s="1"/>
      <c r="K32" s="1"/>
      <c r="L32" s="1"/>
    </row>
    <row r="33" spans="1:12" x14ac:dyDescent="0.25">
      <c r="A33" s="1"/>
      <c r="B33" s="1"/>
      <c r="C33" s="1"/>
      <c r="D33" s="1"/>
      <c r="E33" s="1"/>
      <c r="F33" s="1"/>
      <c r="G33" s="1"/>
      <c r="H33" s="1"/>
      <c r="I33" s="1"/>
      <c r="J33" s="1"/>
      <c r="K33" s="1"/>
      <c r="L33" s="1"/>
    </row>
    <row r="34" spans="1:12" x14ac:dyDescent="0.25">
      <c r="A34" s="1"/>
      <c r="B34" s="1"/>
      <c r="C34" s="1"/>
      <c r="D34" s="1"/>
      <c r="E34" s="1"/>
      <c r="F34" s="1"/>
      <c r="G34" s="1"/>
      <c r="H34" s="1"/>
      <c r="I34" s="1"/>
      <c r="J34" s="1"/>
      <c r="K34" s="1"/>
      <c r="L34" s="1"/>
    </row>
    <row r="35" spans="1:12" x14ac:dyDescent="0.25">
      <c r="A35" s="1"/>
      <c r="B35" s="1"/>
      <c r="C35" s="1"/>
      <c r="D35" s="1"/>
      <c r="E35" s="1"/>
      <c r="F35" s="1"/>
      <c r="G35" s="1"/>
      <c r="H35" s="1"/>
      <c r="I35" s="1"/>
      <c r="J35" s="1"/>
      <c r="K35" s="1"/>
      <c r="L35" s="1"/>
    </row>
    <row r="36" spans="1:12" x14ac:dyDescent="0.25">
      <c r="A36" s="1"/>
      <c r="B36" s="1"/>
      <c r="C36" s="1"/>
      <c r="D36" s="1"/>
      <c r="E36" s="1"/>
      <c r="F36" s="1"/>
      <c r="G36" s="1"/>
      <c r="H36" s="1"/>
      <c r="I36" s="1"/>
      <c r="J36" s="1"/>
      <c r="K36" s="1"/>
      <c r="L36" s="1"/>
    </row>
    <row r="37" spans="1:12" x14ac:dyDescent="0.25">
      <c r="A37" s="1"/>
      <c r="B37" s="1"/>
      <c r="C37" s="1"/>
      <c r="D37" s="1"/>
      <c r="E37" s="1"/>
      <c r="F37" s="1"/>
      <c r="G37" s="1"/>
      <c r="H37" s="1"/>
      <c r="I37" s="1"/>
      <c r="J37" s="1"/>
      <c r="K37" s="1"/>
      <c r="L37" s="1"/>
    </row>
    <row r="38" spans="1:12" x14ac:dyDescent="0.25">
      <c r="A38" s="1"/>
      <c r="B38" s="1"/>
      <c r="C38" s="1"/>
      <c r="D38" s="1"/>
      <c r="E38" s="1"/>
      <c r="F38" s="1"/>
      <c r="G38" s="1"/>
      <c r="H38" s="1"/>
      <c r="I38" s="1"/>
      <c r="J38" s="1"/>
      <c r="K38" s="1"/>
      <c r="L38" s="1"/>
    </row>
    <row r="39" spans="1:12" x14ac:dyDescent="0.25">
      <c r="A39" s="1"/>
      <c r="B39" s="1"/>
      <c r="C39" s="1"/>
      <c r="D39" s="1"/>
      <c r="E39" s="1"/>
      <c r="F39" s="1"/>
      <c r="G39" s="1"/>
      <c r="H39" s="1"/>
      <c r="I39" s="1"/>
      <c r="J39" s="1"/>
      <c r="K39" s="1"/>
      <c r="L39" s="1"/>
    </row>
    <row r="40" spans="1:12" x14ac:dyDescent="0.25">
      <c r="A40" s="1"/>
      <c r="B40" s="1"/>
      <c r="C40" s="1"/>
      <c r="D40" s="1"/>
      <c r="E40" s="1"/>
      <c r="F40" s="1"/>
      <c r="G40" s="1"/>
      <c r="H40" s="1"/>
      <c r="I40" s="1"/>
      <c r="J40" s="1"/>
      <c r="K40" s="1"/>
      <c r="L40" s="1"/>
    </row>
    <row r="41" spans="1:12" x14ac:dyDescent="0.25">
      <c r="A41" s="1"/>
      <c r="B41" s="1"/>
      <c r="C41" s="1"/>
      <c r="D41" s="1"/>
      <c r="E41" s="1"/>
      <c r="F41" s="1"/>
      <c r="G41" s="1"/>
      <c r="H41" s="1"/>
      <c r="I41" s="1"/>
      <c r="J41" s="1"/>
      <c r="K41" s="1"/>
      <c r="L41" s="1"/>
    </row>
    <row r="42" spans="1:12" x14ac:dyDescent="0.25">
      <c r="A42" s="1"/>
      <c r="B42" s="1"/>
      <c r="C42" s="1"/>
      <c r="D42" s="1"/>
      <c r="E42" s="1"/>
      <c r="F42" s="1"/>
      <c r="G42" s="1"/>
      <c r="H42" s="1"/>
      <c r="I42" s="1"/>
      <c r="J42" s="1"/>
      <c r="K42" s="1"/>
      <c r="L42" s="1"/>
    </row>
    <row r="43" spans="1:12" x14ac:dyDescent="0.25">
      <c r="A43" s="44"/>
      <c r="B43" s="44"/>
      <c r="C43" s="44"/>
      <c r="D43" s="44"/>
      <c r="E43" s="44"/>
      <c r="F43" s="44"/>
      <c r="G43" s="44"/>
      <c r="H43" s="44"/>
      <c r="I43" s="44"/>
      <c r="J43" s="44"/>
      <c r="K43" s="44"/>
      <c r="L43" s="44"/>
    </row>
    <row r="44" spans="1:12" x14ac:dyDescent="0.25">
      <c r="A44" s="44"/>
      <c r="B44" s="44"/>
      <c r="C44" s="44"/>
      <c r="D44" s="44"/>
      <c r="E44" s="44"/>
      <c r="F44" s="44"/>
      <c r="G44" s="44"/>
      <c r="H44" s="44"/>
      <c r="I44" s="44"/>
      <c r="J44" s="44"/>
      <c r="K44" s="44"/>
      <c r="L44" s="44"/>
    </row>
    <row r="45" spans="1:12" x14ac:dyDescent="0.25">
      <c r="A45" s="44"/>
      <c r="B45" s="44"/>
      <c r="C45" s="44"/>
      <c r="D45" s="44"/>
      <c r="E45" s="44"/>
      <c r="F45" s="44"/>
      <c r="G45" s="44"/>
      <c r="H45" s="44"/>
      <c r="I45" s="44"/>
      <c r="J45" s="44"/>
      <c r="K45" s="44"/>
      <c r="L45" s="44"/>
    </row>
    <row r="46" spans="1:12" x14ac:dyDescent="0.25">
      <c r="A46" s="44"/>
      <c r="B46" s="44"/>
      <c r="C46" s="44"/>
      <c r="D46" s="44"/>
      <c r="E46" s="44"/>
      <c r="F46" s="44"/>
      <c r="G46" s="44"/>
      <c r="H46" s="44"/>
      <c r="I46" s="44"/>
      <c r="J46" s="44"/>
      <c r="K46" s="44"/>
      <c r="L46" s="44"/>
    </row>
  </sheetData>
  <sheetProtection algorithmName="SHA-512" hashValue="IgQnQa94eZYbk2G1pht5WiLvMagpKu2WZX0AH2dOILRtLlIY71fdNpvfRBilUwVdXAK5uPEDiVgGq959gPGBBA==" saltValue="86ey/Hkhq+0ellrCuY7neQ==" spinCount="100000" sheet="1" objects="1" scenarios="1"/>
  <mergeCells count="6">
    <mergeCell ref="B3:K4"/>
    <mergeCell ref="B8:K8"/>
    <mergeCell ref="D9:E9"/>
    <mergeCell ref="F9:G9"/>
    <mergeCell ref="H9:I9"/>
    <mergeCell ref="J9:K9"/>
  </mergeCells>
  <pageMargins left="0.70866141732283461" right="0.70866141732283461" top="0.74803149606299213" bottom="0.74803149606299213" header="0.31496062992125984" footer="0.31496062992125984"/>
  <pageSetup paperSize="9" orientation="portrait" r:id="rId1"/>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sheetPr codeName="Ark16"/>
  <dimension ref="A1:G57"/>
  <sheetViews>
    <sheetView showGridLines="0" view="pageLayout" zoomScaleNormal="100" workbookViewId="0"/>
  </sheetViews>
  <sheetFormatPr defaultColWidth="9.140625" defaultRowHeight="15" x14ac:dyDescent="0.25"/>
  <cols>
    <col min="1" max="1" width="5.140625" style="2" customWidth="1"/>
    <col min="2" max="2" width="34.42578125" style="2" customWidth="1"/>
    <col min="3" max="3" width="17.28515625" style="2" customWidth="1"/>
    <col min="4" max="4" width="3.28515625" style="2" customWidth="1"/>
    <col min="5" max="5" width="17.28515625" style="2" customWidth="1"/>
    <col min="6" max="6" width="3.28515625" style="2" customWidth="1"/>
    <col min="7" max="7" width="5.140625" style="2" customWidth="1"/>
    <col min="8" max="16384" width="9.140625" style="2"/>
  </cols>
  <sheetData>
    <row r="1" spans="1:7" x14ac:dyDescent="0.25">
      <c r="A1" s="1"/>
      <c r="B1" s="1"/>
      <c r="C1" s="1"/>
      <c r="D1" s="1"/>
      <c r="E1" s="1"/>
      <c r="F1" s="1"/>
      <c r="G1" s="1"/>
    </row>
    <row r="2" spans="1:7" x14ac:dyDescent="0.25">
      <c r="A2" s="1"/>
      <c r="B2" s="1"/>
      <c r="C2" s="1"/>
      <c r="D2" s="1"/>
      <c r="E2" s="1"/>
      <c r="F2" s="1"/>
      <c r="G2" s="1"/>
    </row>
    <row r="3" spans="1:7" ht="15" customHeight="1" x14ac:dyDescent="0.25">
      <c r="A3" s="1"/>
      <c r="B3" s="97" t="s">
        <v>178</v>
      </c>
      <c r="C3" s="97"/>
      <c r="D3" s="97"/>
      <c r="E3" s="97"/>
      <c r="F3" s="97"/>
      <c r="G3" s="1"/>
    </row>
    <row r="4" spans="1:7" ht="15" customHeight="1" x14ac:dyDescent="0.25">
      <c r="A4" s="1"/>
      <c r="B4" s="97"/>
      <c r="C4" s="97"/>
      <c r="D4" s="97"/>
      <c r="E4" s="97"/>
      <c r="F4" s="97"/>
      <c r="G4" s="1"/>
    </row>
    <row r="5" spans="1:7" x14ac:dyDescent="0.25">
      <c r="A5" s="1"/>
      <c r="B5" s="1"/>
      <c r="C5" s="1"/>
      <c r="D5" s="1"/>
      <c r="E5" s="1"/>
      <c r="F5" s="1"/>
      <c r="G5" s="1"/>
    </row>
    <row r="6" spans="1:7" x14ac:dyDescent="0.25">
      <c r="A6" s="1"/>
      <c r="B6" s="1"/>
      <c r="C6" s="1"/>
      <c r="D6" s="1"/>
      <c r="E6" s="1"/>
      <c r="F6" s="1"/>
      <c r="G6" s="1"/>
    </row>
    <row r="7" spans="1:7" x14ac:dyDescent="0.25">
      <c r="A7" s="1"/>
      <c r="B7" s="1"/>
      <c r="C7" s="1"/>
      <c r="D7" s="1"/>
      <c r="E7" s="1"/>
      <c r="F7" s="1"/>
      <c r="G7" s="1"/>
    </row>
    <row r="8" spans="1:7" x14ac:dyDescent="0.25">
      <c r="A8" s="1"/>
      <c r="B8" s="53" t="s">
        <v>70</v>
      </c>
      <c r="C8" s="54"/>
      <c r="D8" s="54"/>
      <c r="E8" s="54"/>
      <c r="F8" s="19"/>
      <c r="G8" s="1"/>
    </row>
    <row r="9" spans="1:7" ht="17.25" customHeight="1" x14ac:dyDescent="0.25">
      <c r="A9" s="1"/>
      <c r="B9" s="76" t="s">
        <v>15</v>
      </c>
      <c r="C9" s="76" t="s">
        <v>10</v>
      </c>
      <c r="D9" s="77"/>
      <c r="E9" s="76" t="s">
        <v>27</v>
      </c>
      <c r="F9" s="30"/>
      <c r="G9" s="1"/>
    </row>
    <row r="10" spans="1:7" x14ac:dyDescent="0.25">
      <c r="A10" s="1"/>
      <c r="B10" s="23" t="s">
        <v>161</v>
      </c>
      <c r="C10" s="21">
        <f>'Fane 9. Anlægsprojekter (§ 19) '!H11</f>
        <v>0</v>
      </c>
      <c r="D10" s="14" t="s">
        <v>3</v>
      </c>
      <c r="E10" s="9">
        <f>'Fane 9. Anlægsprojekter (§ 19) '!F11+'Fane 9. Anlægsprojekter (§ 19) '!J11</f>
        <v>0</v>
      </c>
      <c r="F10" s="14" t="s">
        <v>3</v>
      </c>
      <c r="G10" s="1"/>
    </row>
    <row r="11" spans="1:7" x14ac:dyDescent="0.25">
      <c r="A11" s="1"/>
      <c r="B11" s="27" t="s">
        <v>246</v>
      </c>
      <c r="C11" s="21">
        <v>0</v>
      </c>
      <c r="D11" s="14" t="s">
        <v>3</v>
      </c>
      <c r="E11" s="9">
        <v>17830</v>
      </c>
      <c r="F11" s="14" t="s">
        <v>3</v>
      </c>
      <c r="G11" s="1"/>
    </row>
    <row r="12" spans="1:7" x14ac:dyDescent="0.25">
      <c r="A12" s="1"/>
      <c r="B12" s="27" t="s">
        <v>247</v>
      </c>
      <c r="C12" s="21">
        <v>39204</v>
      </c>
      <c r="D12" s="14" t="s">
        <v>3</v>
      </c>
      <c r="E12" s="9">
        <v>64897</v>
      </c>
      <c r="F12" s="14" t="s">
        <v>3</v>
      </c>
      <c r="G12" s="1"/>
    </row>
    <row r="13" spans="1:7" x14ac:dyDescent="0.25">
      <c r="A13" s="1"/>
      <c r="B13" s="27"/>
      <c r="C13" s="21"/>
      <c r="D13" s="14" t="s">
        <v>3</v>
      </c>
      <c r="E13" s="9"/>
      <c r="F13" s="14" t="s">
        <v>3</v>
      </c>
      <c r="G13" s="1"/>
    </row>
    <row r="14" spans="1:7" x14ac:dyDescent="0.25">
      <c r="A14" s="1"/>
      <c r="B14" s="27"/>
      <c r="C14" s="21"/>
      <c r="D14" s="14" t="s">
        <v>3</v>
      </c>
      <c r="E14" s="9"/>
      <c r="F14" s="14" t="s">
        <v>3</v>
      </c>
      <c r="G14" s="1"/>
    </row>
    <row r="15" spans="1:7" x14ac:dyDescent="0.25">
      <c r="A15" s="1"/>
      <c r="B15" s="27"/>
      <c r="C15" s="21"/>
      <c r="D15" s="14" t="s">
        <v>3</v>
      </c>
      <c r="E15" s="9"/>
      <c r="F15" s="14" t="s">
        <v>3</v>
      </c>
      <c r="G15" s="1"/>
    </row>
    <row r="16" spans="1:7" x14ac:dyDescent="0.25">
      <c r="A16" s="1"/>
      <c r="B16" s="27"/>
      <c r="C16" s="21"/>
      <c r="D16" s="14" t="s">
        <v>3</v>
      </c>
      <c r="E16" s="9"/>
      <c r="F16" s="14" t="s">
        <v>3</v>
      </c>
      <c r="G16" s="1"/>
    </row>
    <row r="17" spans="1:7" x14ac:dyDescent="0.25">
      <c r="A17" s="1"/>
      <c r="B17" s="53" t="s">
        <v>151</v>
      </c>
      <c r="C17" s="12">
        <f>SUM(C10:C16)</f>
        <v>39204</v>
      </c>
      <c r="D17" s="13" t="s">
        <v>3</v>
      </c>
      <c r="E17" s="12">
        <f>SUM(E10:E16)</f>
        <v>82727</v>
      </c>
      <c r="F17" s="13" t="s">
        <v>3</v>
      </c>
      <c r="G17" s="1"/>
    </row>
    <row r="18" spans="1:7" x14ac:dyDescent="0.25">
      <c r="A18" s="1"/>
      <c r="B18" s="53" t="s">
        <v>209</v>
      </c>
      <c r="C18" s="12">
        <f>C17*(1+'Fane 13. Nøgletal'!C16)</f>
        <v>42371.683199999999</v>
      </c>
      <c r="D18" s="13" t="s">
        <v>3</v>
      </c>
      <c r="E18" s="12">
        <f>E17*(1+'Fane 13. Nøgletal'!C16)</f>
        <v>89411.3416</v>
      </c>
      <c r="F18" s="13" t="s">
        <v>3</v>
      </c>
      <c r="G18" s="1"/>
    </row>
    <row r="19" spans="1:7" x14ac:dyDescent="0.25">
      <c r="A19" s="1"/>
      <c r="B19" s="1"/>
      <c r="C19" s="1" t="s">
        <v>168</v>
      </c>
      <c r="D19" s="1"/>
      <c r="E19" s="1"/>
      <c r="F19" s="1"/>
      <c r="G19" s="1"/>
    </row>
    <row r="20" spans="1:7" x14ac:dyDescent="0.25">
      <c r="A20" s="1"/>
      <c r="B20" s="1"/>
      <c r="C20" s="1"/>
      <c r="D20" s="1"/>
      <c r="E20" s="1"/>
      <c r="F20" s="1"/>
      <c r="G20" s="1"/>
    </row>
    <row r="21" spans="1:7" x14ac:dyDescent="0.25">
      <c r="A21" s="1"/>
      <c r="B21" s="1"/>
      <c r="C21" s="1"/>
      <c r="D21" s="1"/>
      <c r="E21" s="1"/>
      <c r="F21" s="1"/>
      <c r="G21" s="1"/>
    </row>
    <row r="22" spans="1:7" x14ac:dyDescent="0.25">
      <c r="A22" s="1"/>
      <c r="B22" s="1"/>
      <c r="C22" s="1"/>
      <c r="D22" s="1"/>
      <c r="E22" s="1"/>
      <c r="F22" s="1"/>
      <c r="G22" s="1"/>
    </row>
    <row r="23" spans="1:7" x14ac:dyDescent="0.25">
      <c r="A23" s="1"/>
      <c r="B23" s="1"/>
      <c r="C23" s="1"/>
      <c r="D23" s="1"/>
      <c r="E23" s="1"/>
      <c r="F23" s="1"/>
      <c r="G23" s="1"/>
    </row>
    <row r="24" spans="1:7" x14ac:dyDescent="0.25">
      <c r="A24" s="1"/>
      <c r="B24" s="1"/>
      <c r="C24" s="1"/>
      <c r="D24" s="1"/>
      <c r="E24" s="1"/>
      <c r="F24" s="1"/>
      <c r="G24" s="1"/>
    </row>
    <row r="25" spans="1:7" x14ac:dyDescent="0.25">
      <c r="A25" s="1"/>
      <c r="B25" s="1"/>
      <c r="C25" s="1"/>
      <c r="D25" s="1"/>
      <c r="E25" s="1"/>
      <c r="F25" s="1"/>
      <c r="G25" s="1"/>
    </row>
    <row r="26" spans="1:7" x14ac:dyDescent="0.25">
      <c r="A26" s="1"/>
      <c r="B26" s="1"/>
      <c r="C26" s="1"/>
      <c r="D26" s="1"/>
      <c r="E26" s="1"/>
      <c r="F26" s="1"/>
      <c r="G26" s="1"/>
    </row>
    <row r="27" spans="1:7" x14ac:dyDescent="0.25">
      <c r="A27" s="1"/>
      <c r="B27" s="1"/>
      <c r="C27" s="1"/>
      <c r="D27" s="1"/>
      <c r="E27" s="1"/>
      <c r="F27" s="1"/>
      <c r="G27" s="1"/>
    </row>
    <row r="28" spans="1:7" x14ac:dyDescent="0.25">
      <c r="A28" s="1"/>
      <c r="B28" s="1"/>
      <c r="C28" s="1"/>
      <c r="D28" s="1"/>
      <c r="E28" s="1"/>
      <c r="F28" s="1"/>
      <c r="G28" s="1"/>
    </row>
    <row r="29" spans="1:7" x14ac:dyDescent="0.25">
      <c r="A29" s="1"/>
      <c r="B29" s="1"/>
      <c r="C29" s="1"/>
      <c r="D29" s="1"/>
      <c r="E29" s="1"/>
      <c r="F29" s="1"/>
      <c r="G29" s="1"/>
    </row>
    <row r="30" spans="1:7" x14ac:dyDescent="0.25">
      <c r="A30" s="1"/>
      <c r="B30" s="1"/>
      <c r="C30" s="1"/>
      <c r="D30" s="1"/>
      <c r="E30" s="1"/>
      <c r="F30" s="1"/>
      <c r="G30" s="1"/>
    </row>
    <row r="31" spans="1:7" x14ac:dyDescent="0.25">
      <c r="A31" s="1"/>
      <c r="B31" s="1"/>
      <c r="C31" s="1"/>
      <c r="D31" s="1"/>
      <c r="E31" s="1"/>
      <c r="F31" s="1"/>
      <c r="G31" s="1"/>
    </row>
    <row r="32" spans="1:7" x14ac:dyDescent="0.25">
      <c r="A32" s="1"/>
      <c r="B32" s="1"/>
      <c r="C32" s="1"/>
      <c r="D32" s="1"/>
      <c r="E32" s="1"/>
      <c r="F32" s="1"/>
      <c r="G32" s="1"/>
    </row>
    <row r="33" spans="1:7" x14ac:dyDescent="0.25">
      <c r="A33" s="1"/>
      <c r="B33" s="1"/>
      <c r="C33" s="1"/>
      <c r="D33" s="1"/>
      <c r="E33" s="1"/>
      <c r="F33" s="1"/>
      <c r="G33" s="1"/>
    </row>
    <row r="34" spans="1:7" x14ac:dyDescent="0.25">
      <c r="A34" s="1"/>
      <c r="B34" s="1"/>
      <c r="C34" s="1"/>
      <c r="D34" s="1"/>
      <c r="E34" s="1"/>
      <c r="F34" s="1"/>
      <c r="G34" s="1"/>
    </row>
    <row r="35" spans="1:7" x14ac:dyDescent="0.25">
      <c r="A35" s="1"/>
      <c r="B35" s="1"/>
      <c r="C35" s="1"/>
      <c r="D35" s="1"/>
      <c r="E35" s="1"/>
      <c r="F35" s="1"/>
      <c r="G35" s="1"/>
    </row>
    <row r="36" spans="1:7" x14ac:dyDescent="0.25">
      <c r="A36" s="1"/>
      <c r="B36" s="1"/>
      <c r="C36" s="1"/>
      <c r="D36" s="1"/>
      <c r="E36" s="1"/>
      <c r="F36" s="1"/>
      <c r="G36" s="1"/>
    </row>
    <row r="37" spans="1:7" x14ac:dyDescent="0.25">
      <c r="A37" s="1"/>
      <c r="B37" s="1"/>
      <c r="C37" s="1"/>
      <c r="D37" s="1"/>
      <c r="E37" s="1"/>
      <c r="F37" s="1"/>
      <c r="G37" s="1"/>
    </row>
    <row r="38" spans="1:7" x14ac:dyDescent="0.25">
      <c r="A38" s="1"/>
      <c r="B38" s="1"/>
      <c r="C38" s="1"/>
      <c r="D38" s="1"/>
      <c r="E38" s="1"/>
      <c r="F38" s="1"/>
      <c r="G38" s="1"/>
    </row>
    <row r="39" spans="1:7" x14ac:dyDescent="0.25">
      <c r="A39" s="1"/>
      <c r="B39" s="1"/>
      <c r="C39" s="1"/>
      <c r="D39" s="1"/>
      <c r="E39" s="1"/>
      <c r="F39" s="1"/>
      <c r="G39" s="1"/>
    </row>
    <row r="40" spans="1:7" x14ac:dyDescent="0.25">
      <c r="A40" s="1"/>
      <c r="B40" s="1"/>
      <c r="C40" s="1"/>
      <c r="D40" s="1"/>
      <c r="E40" s="1"/>
      <c r="F40" s="1"/>
      <c r="G40" s="1"/>
    </row>
    <row r="41" spans="1:7" x14ac:dyDescent="0.25">
      <c r="A41" s="1"/>
      <c r="B41" s="1"/>
      <c r="C41" s="1"/>
      <c r="D41" s="1"/>
      <c r="E41" s="1"/>
      <c r="F41" s="1"/>
      <c r="G41" s="1"/>
    </row>
    <row r="42" spans="1:7" x14ac:dyDescent="0.25">
      <c r="A42" s="1"/>
      <c r="B42" s="1"/>
      <c r="C42" s="1"/>
      <c r="D42" s="1"/>
      <c r="E42" s="1"/>
      <c r="F42" s="1"/>
      <c r="G42" s="1"/>
    </row>
    <row r="43" spans="1:7" x14ac:dyDescent="0.25">
      <c r="A43" s="1"/>
      <c r="B43" s="1"/>
      <c r="C43" s="1"/>
      <c r="D43" s="1"/>
      <c r="E43" s="1"/>
      <c r="F43" s="1"/>
      <c r="G43" s="1"/>
    </row>
    <row r="44" spans="1:7" x14ac:dyDescent="0.25">
      <c r="A44" s="1"/>
      <c r="B44" s="1"/>
      <c r="C44" s="1"/>
      <c r="D44" s="1"/>
      <c r="E44" s="1"/>
      <c r="F44" s="1"/>
      <c r="G44" s="1"/>
    </row>
    <row r="45" spans="1:7" x14ac:dyDescent="0.25">
      <c r="A45" s="1"/>
      <c r="B45" s="1"/>
      <c r="C45" s="1"/>
      <c r="D45" s="1"/>
      <c r="E45" s="1"/>
      <c r="F45" s="1"/>
      <c r="G45" s="1"/>
    </row>
    <row r="46" spans="1:7" x14ac:dyDescent="0.25">
      <c r="A46" s="1"/>
      <c r="B46" s="1"/>
      <c r="C46" s="1"/>
      <c r="D46" s="1"/>
      <c r="E46" s="1"/>
      <c r="F46" s="1"/>
      <c r="G46" s="1"/>
    </row>
    <row r="47" spans="1:7" x14ac:dyDescent="0.25">
      <c r="A47" s="1"/>
      <c r="B47" s="1"/>
      <c r="C47" s="1"/>
      <c r="D47" s="1"/>
      <c r="E47" s="1"/>
      <c r="F47" s="1"/>
      <c r="G47" s="1"/>
    </row>
    <row r="48" spans="1:7" x14ac:dyDescent="0.25">
      <c r="A48" s="1"/>
      <c r="B48" s="1"/>
      <c r="C48" s="1"/>
      <c r="D48" s="1"/>
      <c r="E48" s="1"/>
      <c r="F48" s="1"/>
      <c r="G48" s="1"/>
    </row>
    <row r="49" spans="1:7" x14ac:dyDescent="0.25">
      <c r="A49" s="1"/>
      <c r="B49" s="1"/>
      <c r="C49" s="1"/>
      <c r="D49" s="1"/>
      <c r="E49" s="1"/>
      <c r="F49" s="1"/>
      <c r="G49" s="1"/>
    </row>
    <row r="50" spans="1:7" x14ac:dyDescent="0.25">
      <c r="A50" s="1"/>
      <c r="B50" s="1"/>
      <c r="C50" s="1"/>
      <c r="D50" s="1"/>
      <c r="E50" s="1"/>
      <c r="F50" s="1"/>
      <c r="G50" s="1"/>
    </row>
    <row r="51" spans="1:7" x14ac:dyDescent="0.25">
      <c r="A51" s="44"/>
      <c r="B51" s="44"/>
      <c r="C51" s="44"/>
      <c r="D51" s="44"/>
      <c r="E51" s="44"/>
      <c r="F51" s="44"/>
      <c r="G51" s="44"/>
    </row>
    <row r="52" spans="1:7" x14ac:dyDescent="0.25">
      <c r="A52" s="44"/>
      <c r="B52" s="44"/>
      <c r="C52" s="44"/>
      <c r="D52" s="44"/>
      <c r="E52" s="44"/>
      <c r="F52" s="44"/>
      <c r="G52" s="44"/>
    </row>
    <row r="53" spans="1:7" x14ac:dyDescent="0.25">
      <c r="A53" s="44"/>
      <c r="B53" s="44"/>
      <c r="C53" s="44"/>
      <c r="D53" s="44"/>
      <c r="E53" s="44"/>
      <c r="F53" s="44"/>
      <c r="G53" s="44"/>
    </row>
    <row r="54" spans="1:7" x14ac:dyDescent="0.25">
      <c r="A54" s="44"/>
      <c r="B54" s="44"/>
      <c r="C54" s="44"/>
      <c r="D54" s="44"/>
      <c r="E54" s="44"/>
      <c r="F54" s="44"/>
      <c r="G54" s="44"/>
    </row>
    <row r="55" spans="1:7" x14ac:dyDescent="0.25">
      <c r="A55" s="44"/>
      <c r="B55" s="44"/>
      <c r="C55" s="44"/>
      <c r="D55" s="44"/>
      <c r="E55" s="44"/>
      <c r="F55" s="44"/>
      <c r="G55" s="44"/>
    </row>
    <row r="56" spans="1:7" x14ac:dyDescent="0.25">
      <c r="A56" s="44"/>
      <c r="B56" s="44"/>
      <c r="C56" s="44"/>
      <c r="D56" s="44"/>
      <c r="E56" s="44"/>
      <c r="F56" s="44"/>
      <c r="G56" s="44"/>
    </row>
    <row r="57" spans="1:7" x14ac:dyDescent="0.25">
      <c r="A57" s="44"/>
      <c r="B57" s="44"/>
      <c r="C57" s="44"/>
      <c r="D57" s="44"/>
      <c r="E57" s="44"/>
      <c r="F57" s="44"/>
      <c r="G57" s="44"/>
    </row>
  </sheetData>
  <sheetProtection algorithmName="SHA-512" hashValue="0HLNSnGXPYTXmgUrDojFMwRGJF1VlpC24jAD0DtKMHjuiW4CJ9qaaHUXnPOV8cVGakAV43Hfpvbj0cCG1DMxcA==" saltValue="+pG8LlxvNFdExkSG8xfilQ==" spinCount="100000" sheet="1" objects="1" scenarios="1"/>
  <mergeCells count="1">
    <mergeCell ref="B3:F4"/>
  </mergeCells>
  <pageMargins left="0.70866141732283461" right="0.70866141732283461" top="0.74803149606299213" bottom="0.74803149606299213" header="0.31496062992125984" footer="0.31496062992125984"/>
  <pageSetup paperSize="9" orientation="portrait" r:id="rId1"/>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E00-000000000000}">
  <sheetPr codeName="Ark17"/>
  <dimension ref="A1:G49"/>
  <sheetViews>
    <sheetView showGridLines="0" view="pageLayout" zoomScaleNormal="100" workbookViewId="0"/>
  </sheetViews>
  <sheetFormatPr defaultColWidth="9.140625" defaultRowHeight="15" x14ac:dyDescent="0.25"/>
  <cols>
    <col min="1" max="1" width="5.140625" style="2" customWidth="1"/>
    <col min="2" max="2" width="34.42578125" style="2" customWidth="1"/>
    <col min="3" max="3" width="17.28515625" style="2" customWidth="1"/>
    <col min="4" max="4" width="3.28515625" style="2" customWidth="1"/>
    <col min="5" max="5" width="17.28515625" style="2" customWidth="1"/>
    <col min="6" max="6" width="3.28515625" style="2" customWidth="1"/>
    <col min="7" max="7" width="5" style="2" customWidth="1"/>
    <col min="8" max="16384" width="9.140625" style="2"/>
  </cols>
  <sheetData>
    <row r="1" spans="1:7" x14ac:dyDescent="0.25">
      <c r="A1" s="1"/>
      <c r="B1" s="1"/>
      <c r="C1" s="1"/>
      <c r="D1" s="1"/>
      <c r="E1" s="1"/>
      <c r="F1" s="1"/>
      <c r="G1" s="1"/>
    </row>
    <row r="2" spans="1:7" x14ac:dyDescent="0.25">
      <c r="A2" s="1"/>
      <c r="B2" s="1"/>
      <c r="C2" s="1"/>
      <c r="D2" s="1"/>
      <c r="E2" s="1"/>
      <c r="F2" s="1"/>
      <c r="G2" s="1"/>
    </row>
    <row r="3" spans="1:7" ht="15" customHeight="1" x14ac:dyDescent="0.25">
      <c r="A3" s="1"/>
      <c r="B3" s="97" t="s">
        <v>179</v>
      </c>
      <c r="C3" s="97"/>
      <c r="D3" s="97"/>
      <c r="E3" s="97"/>
      <c r="F3" s="97"/>
      <c r="G3" s="1"/>
    </row>
    <row r="4" spans="1:7" ht="15" customHeight="1" x14ac:dyDescent="0.25">
      <c r="A4" s="1"/>
      <c r="B4" s="97"/>
      <c r="C4" s="97"/>
      <c r="D4" s="97"/>
      <c r="E4" s="97"/>
      <c r="F4" s="97"/>
      <c r="G4" s="1"/>
    </row>
    <row r="5" spans="1:7" x14ac:dyDescent="0.25">
      <c r="A5" s="1"/>
      <c r="B5" s="1"/>
      <c r="C5" s="1"/>
      <c r="D5" s="1"/>
      <c r="E5" s="1"/>
      <c r="F5" s="1"/>
      <c r="G5" s="1"/>
    </row>
    <row r="6" spans="1:7" x14ac:dyDescent="0.25">
      <c r="A6" s="1"/>
      <c r="B6" s="1"/>
      <c r="C6" s="1"/>
      <c r="D6" s="1"/>
      <c r="E6" s="1"/>
      <c r="F6" s="1"/>
      <c r="G6" s="1"/>
    </row>
    <row r="7" spans="1:7" x14ac:dyDescent="0.25">
      <c r="A7" s="1"/>
      <c r="B7" s="1"/>
      <c r="C7" s="1"/>
      <c r="D7" s="1"/>
      <c r="E7" s="1"/>
      <c r="F7" s="1"/>
      <c r="G7" s="1"/>
    </row>
    <row r="8" spans="1:7" x14ac:dyDescent="0.25">
      <c r="A8" s="1"/>
      <c r="B8" s="1"/>
      <c r="C8" s="1"/>
      <c r="D8" s="1"/>
      <c r="E8" s="1"/>
      <c r="F8" s="1"/>
      <c r="G8" s="1"/>
    </row>
    <row r="9" spans="1:7" x14ac:dyDescent="0.25">
      <c r="A9" s="1"/>
      <c r="B9" s="101" t="s">
        <v>217</v>
      </c>
      <c r="C9" s="102"/>
      <c r="D9" s="102"/>
      <c r="E9" s="102"/>
      <c r="F9" s="103"/>
      <c r="G9" s="1"/>
    </row>
    <row r="10" spans="1:7" ht="26.25" x14ac:dyDescent="0.25">
      <c r="A10" s="1"/>
      <c r="B10" s="76" t="s">
        <v>15</v>
      </c>
      <c r="C10" s="76" t="s">
        <v>10</v>
      </c>
      <c r="D10" s="77"/>
      <c r="E10" s="76" t="s">
        <v>27</v>
      </c>
      <c r="F10" s="30"/>
      <c r="G10" s="1"/>
    </row>
    <row r="11" spans="1:7" x14ac:dyDescent="0.25">
      <c r="A11" s="1"/>
      <c r="B11" s="23" t="s">
        <v>248</v>
      </c>
      <c r="C11" s="21">
        <v>821764</v>
      </c>
      <c r="D11" s="14" t="s">
        <v>3</v>
      </c>
      <c r="E11" s="9">
        <v>0</v>
      </c>
      <c r="F11" s="14" t="s">
        <v>3</v>
      </c>
      <c r="G11" s="1"/>
    </row>
    <row r="12" spans="1:7" x14ac:dyDescent="0.25">
      <c r="A12" s="1"/>
      <c r="B12" s="23" t="s">
        <v>249</v>
      </c>
      <c r="C12" s="21"/>
      <c r="D12" s="14" t="s">
        <v>3</v>
      </c>
      <c r="E12" s="9"/>
      <c r="F12" s="14" t="s">
        <v>3</v>
      </c>
      <c r="G12" s="1"/>
    </row>
    <row r="13" spans="1:7" x14ac:dyDescent="0.25">
      <c r="A13" s="1"/>
      <c r="B13" s="23"/>
      <c r="C13" s="21"/>
      <c r="D13" s="14" t="s">
        <v>3</v>
      </c>
      <c r="E13" s="9"/>
      <c r="F13" s="14" t="s">
        <v>3</v>
      </c>
      <c r="G13" s="1"/>
    </row>
    <row r="14" spans="1:7" x14ac:dyDescent="0.25">
      <c r="A14" s="1"/>
      <c r="B14" s="53" t="s">
        <v>218</v>
      </c>
      <c r="C14" s="12">
        <f>SUM(C11:C13)</f>
        <v>821764</v>
      </c>
      <c r="D14" s="13" t="s">
        <v>3</v>
      </c>
      <c r="E14" s="12">
        <f>SUM(E11:E13)</f>
        <v>0</v>
      </c>
      <c r="F14" s="13" t="s">
        <v>3</v>
      </c>
      <c r="G14" s="1"/>
    </row>
    <row r="15" spans="1:7" x14ac:dyDescent="0.25">
      <c r="A15" s="1"/>
      <c r="B15" s="53" t="s">
        <v>219</v>
      </c>
      <c r="C15" s="12">
        <f>C14*(1+'Fane 13. Nøgletal'!$C$16)^2</f>
        <v>959926.06372095994</v>
      </c>
      <c r="D15" s="13" t="s">
        <v>3</v>
      </c>
      <c r="E15" s="12">
        <f>E14*(1+'Fane 13. Nøgletal'!$C$16)^2</f>
        <v>0</v>
      </c>
      <c r="F15" s="13" t="s">
        <v>3</v>
      </c>
      <c r="G15" s="1"/>
    </row>
    <row r="16" spans="1:7" x14ac:dyDescent="0.25">
      <c r="A16" s="1"/>
      <c r="B16" s="1"/>
      <c r="C16" s="1"/>
      <c r="D16" s="1"/>
      <c r="E16" s="1"/>
      <c r="F16" s="1"/>
      <c r="G16" s="1"/>
    </row>
    <row r="17" spans="1:7" x14ac:dyDescent="0.25">
      <c r="A17" s="1"/>
      <c r="B17" s="1"/>
      <c r="C17" s="1"/>
      <c r="D17" s="1"/>
      <c r="E17" s="1"/>
      <c r="F17" s="1"/>
      <c r="G17" s="1"/>
    </row>
    <row r="18" spans="1:7" x14ac:dyDescent="0.25">
      <c r="A18" s="1"/>
      <c r="B18" s="1"/>
      <c r="C18" s="1"/>
      <c r="D18" s="1"/>
      <c r="E18" s="1"/>
      <c r="F18" s="1"/>
      <c r="G18" s="1"/>
    </row>
    <row r="19" spans="1:7" x14ac:dyDescent="0.25">
      <c r="A19" s="1"/>
      <c r="B19" s="1"/>
      <c r="C19" s="1"/>
      <c r="D19" s="1"/>
      <c r="E19" s="1"/>
      <c r="F19" s="1"/>
      <c r="G19" s="1"/>
    </row>
    <row r="20" spans="1:7" x14ac:dyDescent="0.25">
      <c r="A20" s="1"/>
      <c r="B20" s="1"/>
      <c r="C20" s="1"/>
      <c r="D20" s="1"/>
      <c r="E20" s="1"/>
      <c r="F20" s="1"/>
      <c r="G20" s="1"/>
    </row>
    <row r="21" spans="1:7" x14ac:dyDescent="0.25">
      <c r="A21" s="1"/>
      <c r="B21" s="1"/>
      <c r="C21" s="1"/>
      <c r="D21" s="1"/>
      <c r="E21" s="1"/>
      <c r="F21" s="1"/>
      <c r="G21" s="1"/>
    </row>
    <row r="22" spans="1:7" x14ac:dyDescent="0.25">
      <c r="A22" s="1"/>
      <c r="B22" s="1"/>
      <c r="C22" s="1"/>
      <c r="D22" s="1"/>
      <c r="E22" s="1"/>
      <c r="F22" s="1"/>
      <c r="G22" s="1"/>
    </row>
    <row r="23" spans="1:7" x14ac:dyDescent="0.25">
      <c r="A23" s="1"/>
      <c r="B23" s="1"/>
      <c r="C23" s="1"/>
      <c r="D23" s="1"/>
      <c r="E23" s="1"/>
      <c r="F23" s="1"/>
      <c r="G23" s="1"/>
    </row>
    <row r="24" spans="1:7" x14ac:dyDescent="0.25">
      <c r="A24" s="1"/>
      <c r="B24" s="1"/>
      <c r="C24" s="1"/>
      <c r="D24" s="1"/>
      <c r="E24" s="1"/>
      <c r="F24" s="1"/>
      <c r="G24" s="1"/>
    </row>
    <row r="25" spans="1:7" x14ac:dyDescent="0.25">
      <c r="A25" s="1"/>
      <c r="B25" s="1"/>
      <c r="C25" s="1"/>
      <c r="D25" s="1"/>
      <c r="E25" s="1"/>
      <c r="F25" s="1"/>
      <c r="G25" s="1"/>
    </row>
    <row r="26" spans="1:7" x14ac:dyDescent="0.25">
      <c r="A26" s="1"/>
      <c r="B26" s="1"/>
      <c r="C26" s="1"/>
      <c r="D26" s="1"/>
      <c r="E26" s="1"/>
      <c r="F26" s="1"/>
      <c r="G26" s="1"/>
    </row>
    <row r="27" spans="1:7" x14ac:dyDescent="0.25">
      <c r="A27" s="1"/>
      <c r="B27" s="1"/>
      <c r="C27" s="1"/>
      <c r="D27" s="1"/>
      <c r="E27" s="1"/>
      <c r="F27" s="1"/>
      <c r="G27" s="1"/>
    </row>
    <row r="28" spans="1:7" x14ac:dyDescent="0.25">
      <c r="A28" s="1"/>
      <c r="B28" s="1"/>
      <c r="C28" s="1"/>
      <c r="D28" s="1"/>
      <c r="E28" s="1"/>
      <c r="F28" s="1"/>
      <c r="G28" s="1"/>
    </row>
    <row r="29" spans="1:7" x14ac:dyDescent="0.25">
      <c r="A29" s="1"/>
      <c r="B29" s="1"/>
      <c r="C29" s="1"/>
      <c r="D29" s="1"/>
      <c r="E29" s="1"/>
      <c r="F29" s="1"/>
      <c r="G29" s="1"/>
    </row>
    <row r="30" spans="1:7" x14ac:dyDescent="0.25">
      <c r="A30" s="1"/>
      <c r="B30" s="1"/>
      <c r="C30" s="1"/>
      <c r="D30" s="1"/>
      <c r="E30" s="1"/>
      <c r="F30" s="1"/>
      <c r="G30" s="1"/>
    </row>
    <row r="31" spans="1:7" x14ac:dyDescent="0.25">
      <c r="A31" s="1"/>
      <c r="B31" s="1"/>
      <c r="C31" s="1"/>
      <c r="D31" s="1"/>
      <c r="E31" s="1"/>
      <c r="F31" s="1"/>
      <c r="G31" s="1"/>
    </row>
    <row r="32" spans="1:7" x14ac:dyDescent="0.25">
      <c r="A32" s="1"/>
      <c r="B32" s="1"/>
      <c r="C32" s="1"/>
      <c r="D32" s="1"/>
      <c r="E32" s="1"/>
      <c r="F32" s="1"/>
      <c r="G32" s="1"/>
    </row>
    <row r="33" spans="1:7" x14ac:dyDescent="0.25">
      <c r="A33" s="1"/>
      <c r="B33" s="1"/>
      <c r="C33" s="1"/>
      <c r="D33" s="1"/>
      <c r="E33" s="1"/>
      <c r="F33" s="1"/>
      <c r="G33" s="1"/>
    </row>
    <row r="34" spans="1:7" x14ac:dyDescent="0.25">
      <c r="A34" s="1"/>
      <c r="B34" s="1"/>
      <c r="C34" s="1"/>
      <c r="D34" s="1"/>
      <c r="E34" s="1"/>
      <c r="F34" s="1"/>
      <c r="G34" s="1"/>
    </row>
    <row r="35" spans="1:7" ht="18" customHeight="1" x14ac:dyDescent="0.25">
      <c r="A35" s="1"/>
      <c r="B35" s="1"/>
      <c r="C35" s="1"/>
      <c r="D35" s="1"/>
      <c r="E35" s="1"/>
      <c r="F35" s="1"/>
      <c r="G35" s="1"/>
    </row>
    <row r="36" spans="1:7" x14ac:dyDescent="0.25">
      <c r="A36" s="1"/>
      <c r="B36" s="1"/>
      <c r="C36" s="1"/>
      <c r="D36" s="1"/>
      <c r="E36" s="1"/>
      <c r="F36" s="1"/>
      <c r="G36" s="1"/>
    </row>
    <row r="37" spans="1:7" x14ac:dyDescent="0.25">
      <c r="A37" s="1"/>
      <c r="B37" s="1"/>
      <c r="C37" s="1"/>
      <c r="D37" s="1"/>
      <c r="E37" s="1"/>
      <c r="F37" s="1"/>
      <c r="G37" s="1"/>
    </row>
    <row r="38" spans="1:7" x14ac:dyDescent="0.25">
      <c r="A38" s="1"/>
      <c r="B38" s="1"/>
      <c r="C38" s="1"/>
      <c r="D38" s="1"/>
      <c r="E38" s="1"/>
      <c r="F38" s="1"/>
      <c r="G38" s="1"/>
    </row>
    <row r="39" spans="1:7" x14ac:dyDescent="0.25">
      <c r="A39" s="1"/>
      <c r="B39" s="1"/>
      <c r="C39" s="1"/>
      <c r="D39" s="1"/>
      <c r="E39" s="1"/>
      <c r="F39" s="1"/>
      <c r="G39" s="1"/>
    </row>
    <row r="40" spans="1:7" x14ac:dyDescent="0.25">
      <c r="A40" s="1"/>
      <c r="B40" s="1"/>
      <c r="C40" s="1"/>
      <c r="D40" s="1"/>
      <c r="E40" s="1"/>
      <c r="F40" s="1"/>
      <c r="G40" s="1"/>
    </row>
    <row r="41" spans="1:7" x14ac:dyDescent="0.25">
      <c r="A41" s="1"/>
      <c r="B41" s="1"/>
      <c r="C41" s="1"/>
      <c r="D41" s="1"/>
      <c r="E41" s="1"/>
      <c r="F41" s="1"/>
      <c r="G41" s="1"/>
    </row>
    <row r="42" spans="1:7" x14ac:dyDescent="0.25">
      <c r="A42" s="1"/>
      <c r="B42" s="1"/>
      <c r="C42" s="1"/>
      <c r="D42" s="1"/>
      <c r="E42" s="1"/>
      <c r="F42" s="1"/>
      <c r="G42" s="1"/>
    </row>
    <row r="43" spans="1:7" x14ac:dyDescent="0.25">
      <c r="A43" s="1"/>
      <c r="B43" s="1"/>
      <c r="C43" s="1"/>
      <c r="D43" s="1"/>
      <c r="E43" s="1"/>
      <c r="F43" s="1"/>
      <c r="G43" s="1"/>
    </row>
    <row r="44" spans="1:7" x14ac:dyDescent="0.25">
      <c r="A44" s="1"/>
      <c r="B44" s="1"/>
      <c r="C44" s="1"/>
      <c r="D44" s="1"/>
      <c r="E44" s="1"/>
      <c r="F44" s="1"/>
      <c r="G44" s="1"/>
    </row>
    <row r="45" spans="1:7" x14ac:dyDescent="0.25">
      <c r="A45" s="1"/>
      <c r="B45" s="1"/>
      <c r="C45" s="1"/>
      <c r="D45" s="1"/>
      <c r="E45" s="1"/>
      <c r="F45" s="1"/>
      <c r="G45" s="1"/>
    </row>
    <row r="46" spans="1:7" x14ac:dyDescent="0.25">
      <c r="A46" s="1"/>
      <c r="B46" s="1"/>
      <c r="C46" s="1"/>
      <c r="D46" s="1"/>
      <c r="E46" s="1"/>
      <c r="F46" s="1"/>
      <c r="G46" s="1"/>
    </row>
    <row r="47" spans="1:7" x14ac:dyDescent="0.25">
      <c r="A47" s="1"/>
      <c r="B47" s="1"/>
      <c r="C47" s="1"/>
      <c r="D47" s="1"/>
      <c r="E47" s="1"/>
      <c r="F47" s="1"/>
      <c r="G47" s="1"/>
    </row>
    <row r="48" spans="1:7" x14ac:dyDescent="0.25">
      <c r="A48" s="1"/>
      <c r="B48" s="1"/>
      <c r="C48" s="1"/>
      <c r="D48" s="1"/>
      <c r="E48" s="1"/>
      <c r="F48" s="1"/>
      <c r="G48" s="1"/>
    </row>
    <row r="49" spans="1:7" x14ac:dyDescent="0.25">
      <c r="A49" s="1"/>
      <c r="B49" s="1"/>
      <c r="C49" s="1"/>
      <c r="D49" s="1"/>
      <c r="E49" s="1"/>
      <c r="F49" s="1"/>
      <c r="G49" s="1"/>
    </row>
  </sheetData>
  <sheetProtection algorithmName="SHA-512" hashValue="2v4+CG+aol9DQPjMoWMjXvyPTvnueIVwcTh9wqLU5bgoEKFMpy4aKATqa79h5SsJqZYb8b1cb9PczZwoIW2LUQ==" saltValue="bsTWMvWg/U1yBICTePOyMg==" spinCount="100000" sheet="1" objects="1" scenarios="1"/>
  <mergeCells count="2">
    <mergeCell ref="B3:F4"/>
    <mergeCell ref="B9:F9"/>
  </mergeCells>
  <pageMargins left="0.70866141732283461" right="0.70866141732283461" top="0.74803149606299213" bottom="0.74803149606299213" header="0.31496062992125984" footer="0.31496062992125984"/>
  <pageSetup paperSize="9" orientation="portrait" r:id="rId1"/>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F00-000000000000}">
  <sheetPr codeName="Ark18"/>
  <dimension ref="A1:G47"/>
  <sheetViews>
    <sheetView showGridLines="0" view="pageLayout" zoomScaleNormal="100" workbookViewId="0"/>
  </sheetViews>
  <sheetFormatPr defaultColWidth="9.140625" defaultRowHeight="15" x14ac:dyDescent="0.25"/>
  <cols>
    <col min="1" max="1" width="5.42578125" style="2" customWidth="1"/>
    <col min="2" max="2" width="41.140625" style="2" bestFit="1" customWidth="1"/>
    <col min="3" max="3" width="13.85546875" style="2" customWidth="1"/>
    <col min="4" max="4" width="3.28515625" style="2" customWidth="1"/>
    <col min="5" max="5" width="13.85546875" style="2" customWidth="1"/>
    <col min="6" max="6" width="3.28515625" style="2" customWidth="1"/>
    <col min="7" max="7" width="5.85546875" style="2" customWidth="1"/>
    <col min="8" max="16384" width="9.140625" style="2"/>
  </cols>
  <sheetData>
    <row r="1" spans="1:7" x14ac:dyDescent="0.25">
      <c r="A1" s="1"/>
      <c r="B1" s="1"/>
      <c r="C1" s="1"/>
      <c r="D1" s="1"/>
      <c r="E1" s="1"/>
      <c r="F1" s="1"/>
      <c r="G1" s="1"/>
    </row>
    <row r="2" spans="1:7" x14ac:dyDescent="0.25">
      <c r="A2" s="1"/>
      <c r="B2" s="1"/>
      <c r="C2" s="1"/>
      <c r="D2" s="1"/>
      <c r="E2" s="1"/>
      <c r="F2" s="1"/>
      <c r="G2" s="1"/>
    </row>
    <row r="3" spans="1:7" ht="15" customHeight="1" x14ac:dyDescent="0.25">
      <c r="A3" s="1"/>
      <c r="B3" s="100" t="s">
        <v>180</v>
      </c>
      <c r="C3" s="100"/>
      <c r="D3" s="100"/>
      <c r="E3" s="100"/>
      <c r="F3" s="100"/>
      <c r="G3" s="1"/>
    </row>
    <row r="4" spans="1:7" ht="25.5" customHeight="1" x14ac:dyDescent="0.25">
      <c r="A4" s="1"/>
      <c r="B4" s="100"/>
      <c r="C4" s="100"/>
      <c r="D4" s="100"/>
      <c r="E4" s="100"/>
      <c r="F4" s="100"/>
      <c r="G4" s="1"/>
    </row>
    <row r="5" spans="1:7" x14ac:dyDescent="0.25">
      <c r="A5" s="1"/>
      <c r="B5" s="1"/>
      <c r="C5" s="1"/>
      <c r="D5" s="1"/>
      <c r="E5" s="1"/>
      <c r="F5" s="1"/>
      <c r="G5" s="1"/>
    </row>
    <row r="6" spans="1:7" x14ac:dyDescent="0.25">
      <c r="A6" s="1"/>
      <c r="B6" s="1"/>
      <c r="C6" s="1"/>
      <c r="D6" s="1"/>
      <c r="E6" s="1"/>
      <c r="F6" s="1"/>
      <c r="G6" s="1"/>
    </row>
    <row r="7" spans="1:7" x14ac:dyDescent="0.25">
      <c r="A7" s="1"/>
      <c r="B7" s="1"/>
      <c r="C7" s="1"/>
      <c r="D7" s="1"/>
      <c r="E7" s="1"/>
      <c r="F7" s="1"/>
      <c r="G7" s="1"/>
    </row>
    <row r="8" spans="1:7" x14ac:dyDescent="0.25">
      <c r="A8" s="1"/>
      <c r="B8" s="101" t="s">
        <v>104</v>
      </c>
      <c r="C8" s="102"/>
      <c r="D8" s="102"/>
      <c r="E8" s="102"/>
      <c r="F8" s="103"/>
      <c r="G8" s="1"/>
    </row>
    <row r="9" spans="1:7" ht="15" customHeight="1" x14ac:dyDescent="0.25">
      <c r="A9" s="1"/>
      <c r="B9" s="55" t="s">
        <v>105</v>
      </c>
      <c r="C9" s="132" t="s">
        <v>10</v>
      </c>
      <c r="D9" s="134"/>
      <c r="E9" s="132" t="s">
        <v>27</v>
      </c>
      <c r="F9" s="134"/>
      <c r="G9" s="1"/>
    </row>
    <row r="10" spans="1:7" ht="26.25" x14ac:dyDescent="0.25">
      <c r="A10" s="1"/>
      <c r="B10" s="58" t="s">
        <v>241</v>
      </c>
      <c r="C10" s="9">
        <v>0</v>
      </c>
      <c r="D10" s="14" t="s">
        <v>3</v>
      </c>
      <c r="E10" s="9">
        <v>0</v>
      </c>
      <c r="F10" s="14" t="s">
        <v>3</v>
      </c>
      <c r="G10" s="1"/>
    </row>
    <row r="11" spans="1:7" x14ac:dyDescent="0.25">
      <c r="A11" s="1"/>
      <c r="B11" s="23"/>
      <c r="C11" s="9"/>
      <c r="D11" s="14" t="s">
        <v>3</v>
      </c>
      <c r="E11" s="9"/>
      <c r="F11" s="14" t="s">
        <v>3</v>
      </c>
      <c r="G11" s="1"/>
    </row>
    <row r="12" spans="1:7" x14ac:dyDescent="0.25">
      <c r="A12" s="1"/>
      <c r="B12" s="23"/>
      <c r="C12" s="9"/>
      <c r="D12" s="14" t="s">
        <v>3</v>
      </c>
      <c r="E12" s="9"/>
      <c r="F12" s="14" t="s">
        <v>3</v>
      </c>
      <c r="G12" s="1"/>
    </row>
    <row r="13" spans="1:7" ht="28.5" customHeight="1" x14ac:dyDescent="0.25">
      <c r="A13" s="1"/>
      <c r="B13" s="20" t="s">
        <v>152</v>
      </c>
      <c r="C13" s="12">
        <f>SUM(C10:C12)</f>
        <v>0</v>
      </c>
      <c r="D13" s="13" t="s">
        <v>3</v>
      </c>
      <c r="E13" s="12">
        <f>SUM(E10:E12)</f>
        <v>0</v>
      </c>
      <c r="F13" s="13" t="s">
        <v>3</v>
      </c>
      <c r="G13" s="1"/>
    </row>
    <row r="14" spans="1:7" ht="27" customHeight="1" x14ac:dyDescent="0.25">
      <c r="A14" s="1"/>
      <c r="B14" s="20" t="s">
        <v>216</v>
      </c>
      <c r="C14" s="12">
        <f>C13*(1+'Fane 13. Nøgletal'!C16)</f>
        <v>0</v>
      </c>
      <c r="D14" s="13" t="s">
        <v>3</v>
      </c>
      <c r="E14" s="12">
        <f>E13*(1+'Fane 13. Nøgletal'!C16)</f>
        <v>0</v>
      </c>
      <c r="F14" s="13" t="s">
        <v>3</v>
      </c>
      <c r="G14" s="1"/>
    </row>
    <row r="15" spans="1:7" x14ac:dyDescent="0.25">
      <c r="A15" s="1"/>
      <c r="B15" s="1"/>
      <c r="C15" s="1"/>
      <c r="D15" s="1"/>
      <c r="E15" s="1"/>
      <c r="F15" s="1"/>
      <c r="G15" s="1"/>
    </row>
    <row r="16" spans="1:7" x14ac:dyDescent="0.25">
      <c r="A16" s="1"/>
      <c r="B16" s="1"/>
      <c r="C16" s="1"/>
      <c r="D16" s="1"/>
      <c r="E16" s="1"/>
      <c r="F16" s="1"/>
      <c r="G16" s="1"/>
    </row>
    <row r="17" spans="1:7" x14ac:dyDescent="0.25">
      <c r="A17" s="1"/>
      <c r="B17" s="1"/>
      <c r="C17" s="1"/>
      <c r="D17" s="1"/>
      <c r="E17" s="1"/>
      <c r="F17" s="1"/>
      <c r="G17" s="1"/>
    </row>
    <row r="18" spans="1:7" x14ac:dyDescent="0.25">
      <c r="A18" s="1"/>
      <c r="B18" s="1"/>
      <c r="C18" s="1"/>
      <c r="D18" s="1"/>
      <c r="E18" s="1"/>
      <c r="F18" s="1"/>
      <c r="G18" s="1"/>
    </row>
    <row r="19" spans="1:7" x14ac:dyDescent="0.25">
      <c r="A19" s="1"/>
      <c r="B19" s="1"/>
      <c r="C19" s="1"/>
      <c r="D19" s="1"/>
      <c r="E19" s="1"/>
      <c r="F19" s="1"/>
      <c r="G19" s="1"/>
    </row>
    <row r="20" spans="1:7" x14ac:dyDescent="0.25">
      <c r="A20" s="1"/>
      <c r="B20" s="1"/>
      <c r="C20" s="1"/>
      <c r="D20" s="1"/>
      <c r="E20" s="1"/>
      <c r="F20" s="1"/>
      <c r="G20" s="1"/>
    </row>
    <row r="21" spans="1:7" x14ac:dyDescent="0.25">
      <c r="A21" s="1"/>
      <c r="B21" s="1"/>
      <c r="C21" s="1"/>
      <c r="D21" s="1"/>
      <c r="E21" s="1"/>
      <c r="F21" s="1"/>
      <c r="G21" s="1"/>
    </row>
    <row r="22" spans="1:7" x14ac:dyDescent="0.25">
      <c r="A22" s="1"/>
      <c r="B22" s="1"/>
      <c r="C22" s="1"/>
      <c r="D22" s="1"/>
      <c r="E22" s="1"/>
      <c r="F22" s="1"/>
      <c r="G22" s="1"/>
    </row>
    <row r="23" spans="1:7" x14ac:dyDescent="0.25">
      <c r="A23" s="1"/>
      <c r="B23" s="1"/>
      <c r="C23" s="1"/>
      <c r="D23" s="1"/>
      <c r="E23" s="1"/>
      <c r="F23" s="1"/>
      <c r="G23" s="1"/>
    </row>
    <row r="24" spans="1:7" x14ac:dyDescent="0.25">
      <c r="A24" s="1"/>
      <c r="B24" s="1"/>
      <c r="C24" s="1"/>
      <c r="D24" s="1"/>
      <c r="E24" s="1"/>
      <c r="F24" s="1"/>
      <c r="G24" s="1"/>
    </row>
    <row r="25" spans="1:7" x14ac:dyDescent="0.25">
      <c r="A25" s="1"/>
      <c r="B25" s="1"/>
      <c r="C25" s="1"/>
      <c r="D25" s="1"/>
      <c r="E25" s="1"/>
      <c r="F25" s="1"/>
      <c r="G25" s="1"/>
    </row>
    <row r="26" spans="1:7" x14ac:dyDescent="0.25">
      <c r="A26" s="1"/>
      <c r="B26" s="1"/>
      <c r="C26" s="1"/>
      <c r="D26" s="1"/>
      <c r="E26" s="1"/>
      <c r="F26" s="1"/>
      <c r="G26" s="1"/>
    </row>
    <row r="27" spans="1:7" x14ac:dyDescent="0.25">
      <c r="A27" s="1"/>
      <c r="B27" s="1"/>
      <c r="C27" s="1"/>
      <c r="D27" s="1"/>
      <c r="E27" s="1"/>
      <c r="F27" s="1"/>
      <c r="G27" s="1"/>
    </row>
    <row r="28" spans="1:7" x14ac:dyDescent="0.25">
      <c r="A28" s="1"/>
      <c r="B28" s="1"/>
      <c r="C28" s="1"/>
      <c r="D28" s="1"/>
      <c r="E28" s="1"/>
      <c r="F28" s="1"/>
      <c r="G28" s="1"/>
    </row>
    <row r="29" spans="1:7" x14ac:dyDescent="0.25">
      <c r="A29" s="1"/>
      <c r="B29" s="1"/>
      <c r="C29" s="1"/>
      <c r="D29" s="1"/>
      <c r="E29" s="1"/>
      <c r="F29" s="1"/>
      <c r="G29" s="1"/>
    </row>
    <row r="30" spans="1:7" x14ac:dyDescent="0.25">
      <c r="A30" s="1"/>
      <c r="B30" s="1"/>
      <c r="C30" s="1"/>
      <c r="D30" s="1"/>
      <c r="E30" s="1"/>
      <c r="F30" s="1"/>
      <c r="G30" s="1"/>
    </row>
    <row r="31" spans="1:7" x14ac:dyDescent="0.25">
      <c r="A31" s="1"/>
      <c r="B31" s="1"/>
      <c r="C31" s="1"/>
      <c r="D31" s="1"/>
      <c r="E31" s="1"/>
      <c r="F31" s="1"/>
      <c r="G31" s="1"/>
    </row>
    <row r="32" spans="1:7" x14ac:dyDescent="0.25">
      <c r="A32" s="1"/>
      <c r="B32" s="1"/>
      <c r="C32" s="1"/>
      <c r="D32" s="1"/>
      <c r="E32" s="1"/>
      <c r="F32" s="1"/>
      <c r="G32" s="1"/>
    </row>
    <row r="33" spans="1:7" x14ac:dyDescent="0.25">
      <c r="A33" s="1"/>
      <c r="B33" s="1"/>
      <c r="C33" s="1"/>
      <c r="D33" s="1"/>
      <c r="E33" s="1"/>
      <c r="F33" s="1"/>
      <c r="G33" s="1"/>
    </row>
    <row r="34" spans="1:7" x14ac:dyDescent="0.25">
      <c r="A34" s="1"/>
      <c r="B34" s="1"/>
      <c r="C34" s="1"/>
      <c r="D34" s="1"/>
      <c r="E34" s="1"/>
      <c r="F34" s="1"/>
      <c r="G34" s="1"/>
    </row>
    <row r="35" spans="1:7" x14ac:dyDescent="0.25">
      <c r="A35" s="1"/>
      <c r="B35" s="1"/>
      <c r="C35" s="1"/>
      <c r="D35" s="1"/>
      <c r="E35" s="1"/>
      <c r="F35" s="1"/>
      <c r="G35" s="1"/>
    </row>
    <row r="36" spans="1:7" x14ac:dyDescent="0.25">
      <c r="A36" s="1"/>
      <c r="B36" s="1"/>
      <c r="C36" s="1"/>
      <c r="D36" s="1"/>
      <c r="E36" s="1"/>
      <c r="F36" s="1"/>
      <c r="G36" s="1"/>
    </row>
    <row r="37" spans="1:7" x14ac:dyDescent="0.25">
      <c r="A37" s="1"/>
      <c r="B37" s="1"/>
      <c r="C37" s="1"/>
      <c r="D37" s="1"/>
      <c r="E37" s="1"/>
      <c r="F37" s="1"/>
      <c r="G37" s="1"/>
    </row>
    <row r="38" spans="1:7" x14ac:dyDescent="0.25">
      <c r="A38" s="1"/>
      <c r="B38" s="1"/>
      <c r="C38" s="1"/>
      <c r="D38" s="1"/>
      <c r="E38" s="1"/>
      <c r="F38" s="1"/>
      <c r="G38" s="1"/>
    </row>
    <row r="39" spans="1:7" x14ac:dyDescent="0.25">
      <c r="A39" s="1"/>
      <c r="B39" s="1"/>
      <c r="C39" s="1"/>
      <c r="D39" s="1"/>
      <c r="E39" s="1"/>
      <c r="F39" s="1"/>
      <c r="G39" s="1"/>
    </row>
    <row r="40" spans="1:7" x14ac:dyDescent="0.25">
      <c r="A40" s="1"/>
      <c r="B40" s="1"/>
      <c r="C40" s="1"/>
      <c r="D40" s="1"/>
      <c r="E40" s="1"/>
      <c r="F40" s="1"/>
      <c r="G40" s="1"/>
    </row>
    <row r="41" spans="1:7" x14ac:dyDescent="0.25">
      <c r="A41" s="1"/>
      <c r="B41" s="1"/>
      <c r="C41" s="1"/>
      <c r="D41" s="1"/>
      <c r="E41" s="1"/>
      <c r="F41" s="1"/>
      <c r="G41" s="1"/>
    </row>
    <row r="42" spans="1:7" x14ac:dyDescent="0.25">
      <c r="A42" s="1"/>
      <c r="B42" s="1"/>
      <c r="C42" s="1"/>
      <c r="D42" s="1"/>
      <c r="E42" s="1"/>
      <c r="F42" s="1"/>
      <c r="G42" s="1"/>
    </row>
    <row r="43" spans="1:7" x14ac:dyDescent="0.25">
      <c r="A43" s="1"/>
      <c r="B43" s="1"/>
      <c r="C43" s="1"/>
      <c r="D43" s="1"/>
      <c r="E43" s="1"/>
      <c r="F43" s="1"/>
      <c r="G43" s="1"/>
    </row>
    <row r="44" spans="1:7" x14ac:dyDescent="0.25">
      <c r="A44" s="1"/>
      <c r="B44" s="1"/>
      <c r="C44" s="1"/>
      <c r="D44" s="1"/>
      <c r="E44" s="1"/>
      <c r="F44" s="1"/>
      <c r="G44" s="1"/>
    </row>
    <row r="45" spans="1:7" x14ac:dyDescent="0.25">
      <c r="A45" s="1"/>
      <c r="B45" s="1"/>
      <c r="C45" s="1"/>
      <c r="D45" s="1"/>
      <c r="E45" s="1"/>
      <c r="F45" s="1"/>
      <c r="G45" s="1"/>
    </row>
    <row r="46" spans="1:7" x14ac:dyDescent="0.25">
      <c r="A46" s="1"/>
      <c r="B46" s="1"/>
      <c r="C46" s="1"/>
      <c r="D46" s="1"/>
      <c r="E46" s="1"/>
      <c r="F46" s="1"/>
      <c r="G46" s="1"/>
    </row>
    <row r="47" spans="1:7" x14ac:dyDescent="0.25">
      <c r="A47" s="1"/>
      <c r="B47" s="1"/>
      <c r="C47" s="1"/>
      <c r="D47" s="1"/>
      <c r="E47" s="1"/>
      <c r="F47" s="1"/>
      <c r="G47" s="1"/>
    </row>
  </sheetData>
  <sheetProtection algorithmName="SHA-512" hashValue="FP9KMxjfO6aXH0KOO//5ixYOq3jFsbHd393aB8nAC8ISmK93XF4xHbMOPSvB5DZuVnUor1JHNJUVV2Ve3xJuNg==" saltValue="+Y21AfA1PeTRczGSVujFXg==" spinCount="100000" sheet="1" objects="1" scenarios="1"/>
  <mergeCells count="4">
    <mergeCell ref="B3:F4"/>
    <mergeCell ref="B8:F8"/>
    <mergeCell ref="C9:D9"/>
    <mergeCell ref="E9:F9"/>
  </mergeCells>
  <pageMargins left="0.7" right="0.7" top="0.75" bottom="0.75" header="0.3" footer="0.3"/>
  <pageSetup paperSize="9" orientation="portrait" r:id="rId1"/>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000-000000000000}">
  <sheetPr codeName="Ark14"/>
  <dimension ref="A1:G49"/>
  <sheetViews>
    <sheetView showGridLines="0" view="pageLayout" zoomScaleNormal="100" workbookViewId="0"/>
  </sheetViews>
  <sheetFormatPr defaultColWidth="9.140625" defaultRowHeight="15" x14ac:dyDescent="0.25"/>
  <cols>
    <col min="1" max="1" width="5.140625" style="2" customWidth="1"/>
    <col min="2" max="2" width="36.28515625" style="2" customWidth="1"/>
    <col min="3" max="3" width="17.140625" style="2" customWidth="1"/>
    <col min="4" max="4" width="3.28515625" style="2" customWidth="1"/>
    <col min="5" max="5" width="17.140625" style="2" customWidth="1"/>
    <col min="6" max="6" width="3.28515625" style="2" customWidth="1"/>
    <col min="7" max="7" width="5.140625" style="2" customWidth="1"/>
    <col min="8" max="16384" width="9.140625" style="2"/>
  </cols>
  <sheetData>
    <row r="1" spans="1:7" x14ac:dyDescent="0.25">
      <c r="A1" s="1"/>
      <c r="B1" s="1"/>
      <c r="C1" s="1"/>
      <c r="D1" s="1"/>
      <c r="E1" s="1"/>
      <c r="F1" s="1"/>
      <c r="G1" s="1"/>
    </row>
    <row r="2" spans="1:7" x14ac:dyDescent="0.25">
      <c r="A2" s="1"/>
      <c r="B2" s="1"/>
      <c r="C2" s="1"/>
      <c r="D2" s="1"/>
      <c r="E2" s="1"/>
      <c r="F2" s="1"/>
      <c r="G2" s="1"/>
    </row>
    <row r="3" spans="1:7" ht="15" customHeight="1" x14ac:dyDescent="0.25">
      <c r="A3" s="1"/>
      <c r="B3" s="100" t="s">
        <v>181</v>
      </c>
      <c r="C3" s="100"/>
      <c r="D3" s="100"/>
      <c r="E3" s="100"/>
      <c r="F3" s="100"/>
      <c r="G3" s="1"/>
    </row>
    <row r="4" spans="1:7" ht="25.5" customHeight="1" x14ac:dyDescent="0.25">
      <c r="A4" s="1"/>
      <c r="B4" s="100"/>
      <c r="C4" s="100"/>
      <c r="D4" s="100"/>
      <c r="E4" s="100"/>
      <c r="F4" s="100"/>
      <c r="G4" s="1"/>
    </row>
    <row r="5" spans="1:7" x14ac:dyDescent="0.25">
      <c r="A5" s="1"/>
      <c r="B5" s="1"/>
      <c r="C5" s="1"/>
      <c r="D5" s="1"/>
      <c r="E5" s="1"/>
      <c r="F5" s="1"/>
      <c r="G5" s="1"/>
    </row>
    <row r="6" spans="1:7" x14ac:dyDescent="0.25">
      <c r="A6" s="1"/>
      <c r="B6" s="1"/>
      <c r="C6" s="1"/>
      <c r="D6" s="1"/>
      <c r="E6" s="1"/>
      <c r="F6" s="1"/>
      <c r="G6" s="1"/>
    </row>
    <row r="7" spans="1:7" x14ac:dyDescent="0.25">
      <c r="A7" s="1"/>
      <c r="B7" s="1"/>
      <c r="C7" s="1"/>
      <c r="D7" s="1"/>
      <c r="E7" s="1"/>
      <c r="F7" s="1"/>
      <c r="G7" s="1"/>
    </row>
    <row r="8" spans="1:7" x14ac:dyDescent="0.25">
      <c r="A8" s="1"/>
      <c r="B8" s="1"/>
      <c r="C8" s="1"/>
      <c r="D8" s="1"/>
      <c r="E8" s="1"/>
      <c r="F8" s="1"/>
      <c r="G8" s="1"/>
    </row>
    <row r="9" spans="1:7" ht="15" customHeight="1" x14ac:dyDescent="0.25">
      <c r="A9" s="1"/>
      <c r="B9" s="1"/>
      <c r="C9" s="1"/>
      <c r="D9" s="1"/>
      <c r="E9" s="1"/>
      <c r="F9" s="1"/>
      <c r="G9" s="1"/>
    </row>
    <row r="10" spans="1:7" x14ac:dyDescent="0.25">
      <c r="A10" s="1"/>
      <c r="B10" s="101" t="s">
        <v>237</v>
      </c>
      <c r="C10" s="102"/>
      <c r="D10" s="102"/>
      <c r="E10" s="102"/>
      <c r="F10" s="103"/>
      <c r="G10" s="1"/>
    </row>
    <row r="11" spans="1:7" ht="26.25" x14ac:dyDescent="0.25">
      <c r="A11" s="1"/>
      <c r="B11" s="55" t="s">
        <v>16</v>
      </c>
      <c r="C11" s="55" t="s">
        <v>10</v>
      </c>
      <c r="D11" s="30"/>
      <c r="E11" s="55" t="s">
        <v>27</v>
      </c>
      <c r="F11" s="30"/>
      <c r="G11" s="1"/>
    </row>
    <row r="12" spans="1:7" x14ac:dyDescent="0.25">
      <c r="A12" s="1"/>
      <c r="B12" s="58" t="s">
        <v>242</v>
      </c>
      <c r="C12" s="9">
        <v>0</v>
      </c>
      <c r="D12" s="14" t="s">
        <v>3</v>
      </c>
      <c r="E12" s="9">
        <v>0</v>
      </c>
      <c r="F12" s="14" t="s">
        <v>3</v>
      </c>
      <c r="G12" s="1"/>
    </row>
    <row r="13" spans="1:7" x14ac:dyDescent="0.25">
      <c r="A13" s="1"/>
      <c r="B13" s="53" t="s">
        <v>78</v>
      </c>
      <c r="C13" s="12">
        <f>SUM(C12:C12)</f>
        <v>0</v>
      </c>
      <c r="D13" s="13" t="s">
        <v>3</v>
      </c>
      <c r="E13" s="12">
        <f>SUM(E12:E12)</f>
        <v>0</v>
      </c>
      <c r="F13" s="13" t="s">
        <v>3</v>
      </c>
      <c r="G13" s="1"/>
    </row>
    <row r="14" spans="1:7" x14ac:dyDescent="0.25">
      <c r="A14" s="1"/>
      <c r="B14" s="53" t="s">
        <v>233</v>
      </c>
      <c r="C14" s="12">
        <f>C13*(1+'Fane 13. Nøgletal'!C16)</f>
        <v>0</v>
      </c>
      <c r="D14" s="13" t="s">
        <v>3</v>
      </c>
      <c r="E14" s="12">
        <f>E13*(1+'Fane 13. Nøgletal'!C16)</f>
        <v>0</v>
      </c>
      <c r="F14" s="13" t="s">
        <v>3</v>
      </c>
      <c r="G14" s="1"/>
    </row>
    <row r="15" spans="1:7" x14ac:dyDescent="0.25">
      <c r="A15" s="1"/>
      <c r="B15" s="1"/>
      <c r="C15" s="1"/>
      <c r="D15" s="1"/>
      <c r="E15" s="1"/>
      <c r="F15" s="1"/>
      <c r="G15" s="1"/>
    </row>
    <row r="16" spans="1:7" x14ac:dyDescent="0.25">
      <c r="A16" s="1"/>
      <c r="B16" s="1"/>
      <c r="C16" s="1"/>
      <c r="D16" s="1"/>
      <c r="E16" s="1"/>
      <c r="F16" s="1"/>
      <c r="G16" s="1"/>
    </row>
    <row r="17" spans="1:7" x14ac:dyDescent="0.25">
      <c r="A17" s="1"/>
      <c r="B17" s="1"/>
      <c r="C17" s="1"/>
      <c r="D17" s="1"/>
      <c r="E17" s="1"/>
      <c r="F17" s="1"/>
      <c r="G17" s="1"/>
    </row>
    <row r="18" spans="1:7" x14ac:dyDescent="0.25">
      <c r="A18" s="1"/>
      <c r="B18" s="1"/>
      <c r="C18" s="1"/>
      <c r="D18" s="1"/>
      <c r="E18" s="1"/>
      <c r="F18" s="1"/>
      <c r="G18" s="1"/>
    </row>
    <row r="19" spans="1:7" x14ac:dyDescent="0.25">
      <c r="A19" s="1"/>
      <c r="B19" s="1"/>
      <c r="C19" s="1"/>
      <c r="D19" s="1"/>
      <c r="E19" s="1"/>
      <c r="F19" s="1"/>
      <c r="G19" s="1"/>
    </row>
    <row r="20" spans="1:7" x14ac:dyDescent="0.25">
      <c r="A20" s="1"/>
      <c r="B20" s="1"/>
      <c r="C20" s="1"/>
      <c r="D20" s="1"/>
      <c r="E20" s="1"/>
      <c r="F20" s="1"/>
      <c r="G20" s="1"/>
    </row>
    <row r="21" spans="1:7" x14ac:dyDescent="0.25">
      <c r="A21" s="1"/>
      <c r="B21" s="1"/>
      <c r="C21" s="1"/>
      <c r="D21" s="1"/>
      <c r="E21" s="1"/>
      <c r="F21" s="1"/>
      <c r="G21" s="1"/>
    </row>
    <row r="22" spans="1:7" x14ac:dyDescent="0.25">
      <c r="A22" s="1"/>
      <c r="B22" s="1"/>
      <c r="C22" s="1"/>
      <c r="D22" s="1"/>
      <c r="E22" s="1"/>
      <c r="F22" s="1"/>
      <c r="G22" s="1"/>
    </row>
    <row r="23" spans="1:7" x14ac:dyDescent="0.25">
      <c r="A23" s="1"/>
      <c r="B23" s="1"/>
      <c r="C23" s="1"/>
      <c r="D23" s="1"/>
      <c r="E23" s="1"/>
      <c r="F23" s="1"/>
      <c r="G23" s="1"/>
    </row>
    <row r="24" spans="1:7" x14ac:dyDescent="0.25">
      <c r="A24" s="1"/>
      <c r="B24" s="1"/>
      <c r="C24" s="1"/>
      <c r="D24" s="1"/>
      <c r="E24" s="1"/>
      <c r="F24" s="1"/>
      <c r="G24" s="1"/>
    </row>
    <row r="25" spans="1:7" x14ac:dyDescent="0.25">
      <c r="A25" s="1"/>
      <c r="B25" s="1"/>
      <c r="C25" s="1"/>
      <c r="D25" s="1"/>
      <c r="E25" s="1"/>
      <c r="F25" s="1"/>
      <c r="G25" s="1"/>
    </row>
    <row r="26" spans="1:7" x14ac:dyDescent="0.25">
      <c r="A26" s="1"/>
      <c r="B26" s="1"/>
      <c r="C26" s="1"/>
      <c r="D26" s="1"/>
      <c r="E26" s="1"/>
      <c r="F26" s="1"/>
      <c r="G26" s="1"/>
    </row>
    <row r="27" spans="1:7" x14ac:dyDescent="0.25">
      <c r="A27" s="1"/>
      <c r="B27" s="1"/>
      <c r="C27" s="1"/>
      <c r="D27" s="1"/>
      <c r="E27" s="1"/>
      <c r="F27" s="1"/>
      <c r="G27" s="1"/>
    </row>
    <row r="28" spans="1:7" x14ac:dyDescent="0.25">
      <c r="A28" s="1"/>
      <c r="B28" s="1"/>
      <c r="C28" s="1"/>
      <c r="D28" s="1"/>
      <c r="E28" s="1"/>
      <c r="F28" s="1"/>
      <c r="G28" s="1"/>
    </row>
    <row r="29" spans="1:7" x14ac:dyDescent="0.25">
      <c r="A29" s="1"/>
      <c r="B29" s="1"/>
      <c r="C29" s="1"/>
      <c r="D29" s="1"/>
      <c r="E29" s="1"/>
      <c r="F29" s="1"/>
      <c r="G29" s="1"/>
    </row>
    <row r="30" spans="1:7" x14ac:dyDescent="0.25">
      <c r="A30" s="1"/>
      <c r="B30" s="1"/>
      <c r="C30" s="1"/>
      <c r="D30" s="1"/>
      <c r="E30" s="1"/>
      <c r="F30" s="1"/>
      <c r="G30" s="1"/>
    </row>
    <row r="31" spans="1:7" x14ac:dyDescent="0.25">
      <c r="A31" s="1"/>
      <c r="B31" s="1"/>
      <c r="C31" s="1"/>
      <c r="D31" s="1"/>
      <c r="E31" s="1"/>
      <c r="F31" s="1"/>
      <c r="G31" s="1"/>
    </row>
    <row r="32" spans="1:7" x14ac:dyDescent="0.25">
      <c r="A32" s="1"/>
      <c r="B32" s="1"/>
      <c r="C32" s="1"/>
      <c r="D32" s="1"/>
      <c r="E32" s="1"/>
      <c r="F32" s="1"/>
      <c r="G32" s="1"/>
    </row>
    <row r="33" spans="1:7" x14ac:dyDescent="0.25">
      <c r="A33" s="1"/>
      <c r="B33" s="1"/>
      <c r="C33" s="1"/>
      <c r="D33" s="1"/>
      <c r="E33" s="1"/>
      <c r="F33" s="1"/>
      <c r="G33" s="1"/>
    </row>
    <row r="34" spans="1:7" x14ac:dyDescent="0.25">
      <c r="A34" s="1"/>
      <c r="B34" s="1"/>
      <c r="C34" s="1"/>
      <c r="D34" s="1"/>
      <c r="E34" s="1"/>
      <c r="F34" s="1"/>
      <c r="G34" s="1"/>
    </row>
    <row r="35" spans="1:7" x14ac:dyDescent="0.25">
      <c r="A35" s="1"/>
      <c r="B35" s="1"/>
      <c r="C35" s="1"/>
      <c r="D35" s="1"/>
      <c r="E35" s="1"/>
      <c r="F35" s="1"/>
      <c r="G35" s="1"/>
    </row>
    <row r="36" spans="1:7" x14ac:dyDescent="0.25">
      <c r="A36" s="1"/>
      <c r="B36" s="1"/>
      <c r="C36" s="1"/>
      <c r="D36" s="1"/>
      <c r="E36" s="1"/>
      <c r="F36" s="1"/>
      <c r="G36" s="1"/>
    </row>
    <row r="37" spans="1:7" x14ac:dyDescent="0.25">
      <c r="A37" s="1"/>
      <c r="B37" s="1"/>
      <c r="C37" s="1"/>
      <c r="D37" s="1"/>
      <c r="E37" s="1"/>
      <c r="F37" s="1"/>
      <c r="G37" s="1"/>
    </row>
    <row r="38" spans="1:7" x14ac:dyDescent="0.25">
      <c r="A38" s="1"/>
      <c r="B38" s="1"/>
      <c r="C38" s="1"/>
      <c r="D38" s="1"/>
      <c r="E38" s="1"/>
      <c r="F38" s="1"/>
      <c r="G38" s="1"/>
    </row>
    <row r="39" spans="1:7" x14ac:dyDescent="0.25">
      <c r="A39" s="1"/>
      <c r="B39" s="1"/>
      <c r="C39" s="1"/>
      <c r="D39" s="1"/>
      <c r="E39" s="1"/>
      <c r="F39" s="1"/>
      <c r="G39" s="1"/>
    </row>
    <row r="40" spans="1:7" x14ac:dyDescent="0.25">
      <c r="A40" s="1"/>
      <c r="B40" s="1"/>
      <c r="C40" s="1"/>
      <c r="D40" s="1"/>
      <c r="E40" s="1"/>
      <c r="F40" s="1"/>
      <c r="G40" s="1"/>
    </row>
    <row r="41" spans="1:7" x14ac:dyDescent="0.25">
      <c r="A41" s="1"/>
      <c r="B41" s="1"/>
      <c r="C41" s="1"/>
      <c r="D41" s="1"/>
      <c r="E41" s="1"/>
      <c r="F41" s="1"/>
      <c r="G41" s="1"/>
    </row>
    <row r="42" spans="1:7" x14ac:dyDescent="0.25">
      <c r="A42" s="1"/>
      <c r="B42" s="1"/>
      <c r="C42" s="1"/>
      <c r="D42" s="1"/>
      <c r="E42" s="1"/>
      <c r="F42" s="1"/>
      <c r="G42" s="1"/>
    </row>
    <row r="43" spans="1:7" x14ac:dyDescent="0.25">
      <c r="A43" s="1"/>
      <c r="B43" s="1"/>
      <c r="C43" s="1"/>
      <c r="D43" s="1"/>
      <c r="E43" s="1"/>
      <c r="F43" s="1"/>
      <c r="G43" s="1"/>
    </row>
    <row r="44" spans="1:7" x14ac:dyDescent="0.25">
      <c r="A44" s="1"/>
      <c r="B44" s="1"/>
      <c r="C44" s="1"/>
      <c r="D44" s="1"/>
      <c r="E44" s="1"/>
      <c r="F44" s="1"/>
      <c r="G44" s="1"/>
    </row>
    <row r="45" spans="1:7" x14ac:dyDescent="0.25">
      <c r="A45" s="1"/>
      <c r="B45" s="1"/>
      <c r="C45" s="1"/>
      <c r="D45" s="1"/>
      <c r="E45" s="1"/>
      <c r="F45" s="1"/>
      <c r="G45" s="1"/>
    </row>
    <row r="46" spans="1:7" x14ac:dyDescent="0.25">
      <c r="A46" s="1"/>
      <c r="B46" s="1"/>
      <c r="C46" s="1"/>
      <c r="D46" s="1"/>
      <c r="E46" s="1"/>
      <c r="F46" s="1"/>
      <c r="G46" s="1"/>
    </row>
    <row r="47" spans="1:7" x14ac:dyDescent="0.25">
      <c r="A47" s="1"/>
      <c r="B47" s="1"/>
      <c r="C47" s="1"/>
      <c r="D47" s="1"/>
      <c r="E47" s="1"/>
      <c r="F47" s="1"/>
      <c r="G47" s="1"/>
    </row>
    <row r="48" spans="1:7" x14ac:dyDescent="0.25">
      <c r="A48" s="1"/>
      <c r="B48" s="1"/>
      <c r="C48" s="1"/>
      <c r="D48" s="1"/>
      <c r="E48" s="1"/>
      <c r="F48" s="1"/>
      <c r="G48" s="1"/>
    </row>
    <row r="49" spans="1:7" x14ac:dyDescent="0.25">
      <c r="A49" s="1"/>
      <c r="B49" s="1"/>
      <c r="C49" s="1"/>
      <c r="D49" s="1"/>
      <c r="E49" s="1"/>
      <c r="F49" s="1"/>
      <c r="G49" s="1"/>
    </row>
  </sheetData>
  <sheetProtection algorithmName="SHA-512" hashValue="IxJ/ZSxe/SCkueThW4wLxxUCJLOZg8As1fjABNNFGYYIXSd9fP+l06pTFu8jntm4FMdCZIJ68GbwHkD1h6Jn5A==" saltValue="1TzZY9UDabd0Si2zxhZvhw==" spinCount="100000" sheet="1" objects="1" scenarios="1"/>
  <mergeCells count="2">
    <mergeCell ref="B3:F4"/>
    <mergeCell ref="B10:F10"/>
  </mergeCells>
  <pageMargins left="0.7" right="0.7" top="0.75" bottom="0.75" header="0.3" footer="0.3"/>
  <pageSetup paperSize="9" orientation="portrait" r:id="rId1"/>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100-000000000000}">
  <sheetPr codeName="Ark19"/>
  <dimension ref="A1:D53"/>
  <sheetViews>
    <sheetView showGridLines="0" view="pageLayout" zoomScaleNormal="100" workbookViewId="0"/>
  </sheetViews>
  <sheetFormatPr defaultColWidth="9.140625" defaultRowHeight="15" x14ac:dyDescent="0.25"/>
  <cols>
    <col min="1" max="1" width="9" style="2" customWidth="1"/>
    <col min="2" max="2" width="56.28515625" style="2" customWidth="1"/>
    <col min="3" max="3" width="6.7109375" style="43" customWidth="1"/>
    <col min="4" max="4" width="9" style="2" customWidth="1"/>
    <col min="5" max="16384" width="9.140625" style="2"/>
  </cols>
  <sheetData>
    <row r="1" spans="1:4" x14ac:dyDescent="0.25">
      <c r="A1" s="1"/>
      <c r="B1" s="1"/>
      <c r="C1" s="38"/>
      <c r="D1" s="1"/>
    </row>
    <row r="2" spans="1:4" x14ac:dyDescent="0.25">
      <c r="A2" s="1"/>
      <c r="B2" s="1"/>
      <c r="C2" s="38"/>
      <c r="D2" s="1"/>
    </row>
    <row r="3" spans="1:4" ht="15" customHeight="1" x14ac:dyDescent="0.25">
      <c r="A3" s="1"/>
      <c r="B3" s="100" t="s">
        <v>182</v>
      </c>
      <c r="C3" s="100"/>
      <c r="D3" s="1"/>
    </row>
    <row r="4" spans="1:4" ht="25.5" customHeight="1" x14ac:dyDescent="0.25">
      <c r="A4" s="1"/>
      <c r="B4" s="100"/>
      <c r="C4" s="100"/>
      <c r="D4" s="1"/>
    </row>
    <row r="5" spans="1:4" x14ac:dyDescent="0.25">
      <c r="A5" s="1"/>
      <c r="B5" s="1"/>
      <c r="C5" s="38"/>
      <c r="D5" s="1"/>
    </row>
    <row r="6" spans="1:4" x14ac:dyDescent="0.25">
      <c r="A6" s="1"/>
      <c r="B6" s="1"/>
      <c r="C6" s="38"/>
      <c r="D6" s="1"/>
    </row>
    <row r="7" spans="1:4" x14ac:dyDescent="0.25">
      <c r="A7" s="1"/>
      <c r="B7" s="1"/>
      <c r="C7" s="38"/>
      <c r="D7" s="1"/>
    </row>
    <row r="8" spans="1:4" x14ac:dyDescent="0.25">
      <c r="A8" s="1"/>
      <c r="B8" s="53" t="s">
        <v>13</v>
      </c>
      <c r="C8" s="39"/>
      <c r="D8" s="1"/>
    </row>
    <row r="9" spans="1:4" x14ac:dyDescent="0.25">
      <c r="A9" s="1"/>
      <c r="B9" s="68" t="s">
        <v>93</v>
      </c>
      <c r="C9" s="40">
        <v>1.2699999999999999E-2</v>
      </c>
      <c r="D9" s="1"/>
    </row>
    <row r="10" spans="1:4" x14ac:dyDescent="0.25">
      <c r="A10" s="1"/>
      <c r="B10" s="68" t="s">
        <v>21</v>
      </c>
      <c r="C10" s="40">
        <v>1.7500000000000002E-2</v>
      </c>
      <c r="D10" s="1"/>
    </row>
    <row r="11" spans="1:4" x14ac:dyDescent="0.25">
      <c r="A11" s="1"/>
      <c r="B11" s="68" t="s">
        <v>94</v>
      </c>
      <c r="C11" s="40">
        <v>1.6899999999999998E-2</v>
      </c>
      <c r="D11" s="1"/>
    </row>
    <row r="12" spans="1:4" x14ac:dyDescent="0.25">
      <c r="A12" s="1"/>
      <c r="B12" s="25" t="s">
        <v>35</v>
      </c>
      <c r="C12" s="41">
        <v>1.9699999999999999E-2</v>
      </c>
      <c r="D12" s="1"/>
    </row>
    <row r="13" spans="1:4" x14ac:dyDescent="0.25">
      <c r="A13" s="1"/>
      <c r="B13" s="25" t="s">
        <v>110</v>
      </c>
      <c r="C13" s="41">
        <v>1.2200000000000001E-2</v>
      </c>
      <c r="D13" s="1"/>
    </row>
    <row r="14" spans="1:4" x14ac:dyDescent="0.25">
      <c r="A14" s="1"/>
      <c r="B14" s="25" t="s">
        <v>136</v>
      </c>
      <c r="C14" s="42">
        <v>3.3E-3</v>
      </c>
      <c r="D14" s="1"/>
    </row>
    <row r="15" spans="1:4" x14ac:dyDescent="0.25">
      <c r="A15" s="1"/>
      <c r="B15" s="25" t="s">
        <v>153</v>
      </c>
      <c r="C15" s="42">
        <v>3.56E-2</v>
      </c>
      <c r="D15" s="1"/>
    </row>
    <row r="16" spans="1:4" x14ac:dyDescent="0.25">
      <c r="A16" s="1"/>
      <c r="B16" s="51" t="s">
        <v>207</v>
      </c>
      <c r="C16" s="42">
        <v>8.0799999999999997E-2</v>
      </c>
      <c r="D16" s="1"/>
    </row>
    <row r="17" spans="1:4" x14ac:dyDescent="0.25">
      <c r="A17" s="1"/>
      <c r="B17" s="101"/>
      <c r="C17" s="103"/>
      <c r="D17" s="1"/>
    </row>
    <row r="18" spans="1:4" x14ac:dyDescent="0.25">
      <c r="A18" s="1"/>
      <c r="B18" s="1"/>
      <c r="C18" s="38"/>
      <c r="D18" s="1"/>
    </row>
    <row r="19" spans="1:4" x14ac:dyDescent="0.25">
      <c r="A19" s="1"/>
      <c r="B19" s="1"/>
      <c r="C19" s="38"/>
      <c r="D19" s="1"/>
    </row>
    <row r="20" spans="1:4" x14ac:dyDescent="0.25">
      <c r="A20" s="1"/>
      <c r="B20" s="53" t="s">
        <v>81</v>
      </c>
      <c r="C20" s="39"/>
      <c r="D20" s="1"/>
    </row>
    <row r="21" spans="1:4" x14ac:dyDescent="0.25">
      <c r="A21" s="1"/>
      <c r="B21" s="68" t="s">
        <v>95</v>
      </c>
      <c r="C21" s="42">
        <v>9.1000000000000004E-3</v>
      </c>
      <c r="D21" s="1"/>
    </row>
    <row r="22" spans="1:4" x14ac:dyDescent="0.25">
      <c r="A22" s="1"/>
      <c r="B22" s="68" t="s">
        <v>96</v>
      </c>
      <c r="C22" s="42">
        <v>1.77E-2</v>
      </c>
      <c r="D22" s="1"/>
    </row>
    <row r="23" spans="1:4" x14ac:dyDescent="0.25">
      <c r="A23" s="1"/>
      <c r="B23" s="68" t="s">
        <v>97</v>
      </c>
      <c r="C23" s="42">
        <v>8.6999999999999994E-3</v>
      </c>
      <c r="D23" s="1"/>
    </row>
    <row r="24" spans="1:4" x14ac:dyDescent="0.25">
      <c r="A24" s="1"/>
      <c r="B24" s="68" t="s">
        <v>98</v>
      </c>
      <c r="C24" s="42">
        <v>2.8400000000000002E-2</v>
      </c>
      <c r="D24" s="1"/>
    </row>
    <row r="25" spans="1:4" x14ac:dyDescent="0.25">
      <c r="A25" s="1"/>
      <c r="B25" s="68" t="s">
        <v>111</v>
      </c>
      <c r="C25" s="42">
        <v>2.75E-2</v>
      </c>
      <c r="D25" s="1"/>
    </row>
    <row r="26" spans="1:4" x14ac:dyDescent="0.25">
      <c r="A26" s="1"/>
      <c r="B26" s="68" t="s">
        <v>137</v>
      </c>
      <c r="C26" s="42">
        <v>1.4800000000000001E-2</v>
      </c>
      <c r="D26" s="1"/>
    </row>
    <row r="27" spans="1:4" x14ac:dyDescent="0.25">
      <c r="A27" s="1"/>
      <c r="B27" s="25" t="s">
        <v>154</v>
      </c>
      <c r="C27" s="42">
        <v>0</v>
      </c>
      <c r="D27" s="1"/>
    </row>
    <row r="28" spans="1:4" x14ac:dyDescent="0.25">
      <c r="A28" s="1"/>
      <c r="B28" s="51" t="s">
        <v>208</v>
      </c>
      <c r="C28" s="42">
        <v>0</v>
      </c>
      <c r="D28" s="1"/>
    </row>
    <row r="29" spans="1:4" x14ac:dyDescent="0.25">
      <c r="A29" s="1"/>
      <c r="B29" s="53"/>
      <c r="C29" s="39"/>
      <c r="D29" s="1"/>
    </row>
    <row r="30" spans="1:4" x14ac:dyDescent="0.25">
      <c r="A30" s="1"/>
      <c r="B30" s="1"/>
      <c r="C30" s="38"/>
      <c r="D30" s="1"/>
    </row>
    <row r="31" spans="1:4" x14ac:dyDescent="0.25">
      <c r="A31" s="1"/>
      <c r="B31" s="1"/>
      <c r="C31" s="38"/>
      <c r="D31" s="1"/>
    </row>
    <row r="32" spans="1:4" x14ac:dyDescent="0.25">
      <c r="A32" s="1"/>
      <c r="B32" s="53" t="s">
        <v>82</v>
      </c>
      <c r="C32" s="39"/>
      <c r="D32" s="1"/>
    </row>
    <row r="33" spans="1:4" x14ac:dyDescent="0.25">
      <c r="A33" s="1"/>
      <c r="B33" s="68" t="s">
        <v>99</v>
      </c>
      <c r="C33" s="40">
        <v>0.02</v>
      </c>
      <c r="D33" s="1"/>
    </row>
    <row r="34" spans="1:4" x14ac:dyDescent="0.25">
      <c r="A34" s="1"/>
      <c r="B34" s="53"/>
      <c r="C34" s="39"/>
      <c r="D34" s="1"/>
    </row>
    <row r="35" spans="1:4" x14ac:dyDescent="0.25">
      <c r="A35" s="1"/>
      <c r="B35" s="1"/>
      <c r="C35" s="38"/>
      <c r="D35" s="1"/>
    </row>
    <row r="36" spans="1:4" x14ac:dyDescent="0.25">
      <c r="A36" s="1"/>
      <c r="B36" s="1"/>
      <c r="C36" s="38"/>
      <c r="D36" s="1"/>
    </row>
    <row r="37" spans="1:4" x14ac:dyDescent="0.25">
      <c r="A37" s="1"/>
      <c r="B37" s="1"/>
      <c r="C37" s="38"/>
      <c r="D37" s="1"/>
    </row>
    <row r="38" spans="1:4" x14ac:dyDescent="0.25">
      <c r="A38" s="1"/>
      <c r="B38" s="1"/>
      <c r="C38" s="38"/>
      <c r="D38" s="1"/>
    </row>
    <row r="39" spans="1:4" x14ac:dyDescent="0.25">
      <c r="A39" s="1"/>
      <c r="B39" s="1"/>
      <c r="C39" s="38"/>
      <c r="D39" s="1"/>
    </row>
    <row r="40" spans="1:4" x14ac:dyDescent="0.25">
      <c r="A40" s="1"/>
      <c r="B40" s="1"/>
      <c r="C40" s="38"/>
      <c r="D40" s="1"/>
    </row>
    <row r="41" spans="1:4" x14ac:dyDescent="0.25">
      <c r="A41" s="1"/>
      <c r="B41" s="1"/>
      <c r="C41" s="38"/>
      <c r="D41" s="1"/>
    </row>
    <row r="42" spans="1:4" x14ac:dyDescent="0.25">
      <c r="A42" s="1"/>
      <c r="B42" s="1"/>
      <c r="C42" s="38"/>
      <c r="D42" s="1"/>
    </row>
    <row r="43" spans="1:4" x14ac:dyDescent="0.25">
      <c r="A43" s="1"/>
      <c r="B43" s="1"/>
      <c r="C43" s="38"/>
      <c r="D43" s="1"/>
    </row>
    <row r="44" spans="1:4" x14ac:dyDescent="0.25">
      <c r="A44" s="1"/>
      <c r="B44" s="1"/>
      <c r="C44" s="38"/>
      <c r="D44" s="1"/>
    </row>
    <row r="45" spans="1:4" x14ac:dyDescent="0.25">
      <c r="A45" s="1"/>
      <c r="B45" s="1"/>
      <c r="C45" s="38"/>
      <c r="D45" s="1"/>
    </row>
    <row r="46" spans="1:4" x14ac:dyDescent="0.25">
      <c r="A46" s="1"/>
      <c r="B46" s="1"/>
      <c r="C46" s="38"/>
      <c r="D46" s="1"/>
    </row>
    <row r="47" spans="1:4" x14ac:dyDescent="0.25">
      <c r="A47" s="1"/>
      <c r="B47" s="1"/>
      <c r="C47" s="38"/>
      <c r="D47" s="1"/>
    </row>
    <row r="48" spans="1:4" x14ac:dyDescent="0.25">
      <c r="A48" s="1"/>
      <c r="B48" s="1"/>
      <c r="C48" s="38"/>
      <c r="D48" s="1"/>
    </row>
    <row r="49" spans="1:4" x14ac:dyDescent="0.25">
      <c r="A49" s="1"/>
      <c r="B49" s="1"/>
      <c r="C49" s="38"/>
      <c r="D49" s="1"/>
    </row>
    <row r="50" spans="1:4" x14ac:dyDescent="0.25">
      <c r="A50" s="44"/>
      <c r="B50" s="44"/>
      <c r="C50" s="46"/>
      <c r="D50" s="44"/>
    </row>
    <row r="51" spans="1:4" x14ac:dyDescent="0.25">
      <c r="A51" s="44"/>
      <c r="B51" s="44"/>
      <c r="C51" s="46"/>
      <c r="D51" s="44"/>
    </row>
    <row r="52" spans="1:4" x14ac:dyDescent="0.25">
      <c r="A52" s="44"/>
      <c r="B52" s="44"/>
      <c r="C52" s="46"/>
      <c r="D52" s="44"/>
    </row>
    <row r="53" spans="1:4" x14ac:dyDescent="0.25">
      <c r="A53" s="44"/>
      <c r="B53" s="44"/>
      <c r="C53" s="46"/>
      <c r="D53" s="44"/>
    </row>
  </sheetData>
  <sheetProtection algorithmName="SHA-512" hashValue="guyG32NXZFzRwm47CpiR06IBY0+svTcLC7GEwW3k6lulOoUe79uVvrn83nm6hbg1hutlOHY5JoUoA55VkRSCYg==" saltValue="SK79yhA8VSCyZEVlBl2sjg==" spinCount="100000" sheet="1" objects="1" scenarios="1"/>
  <mergeCells count="2">
    <mergeCell ref="B3:C4"/>
    <mergeCell ref="B17:C17"/>
  </mergeCells>
  <pageMargins left="0.8125" right="0.7" top="0.75" bottom="0.75" header="0.3" footer="0.3"/>
  <pageSetup paperSize="9" orientation="portrait"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Ark2"/>
  <dimension ref="A1:E49"/>
  <sheetViews>
    <sheetView showGridLines="0" view="pageLayout" zoomScaleNormal="100" workbookViewId="0"/>
  </sheetViews>
  <sheetFormatPr defaultColWidth="9.140625" defaultRowHeight="15" x14ac:dyDescent="0.25"/>
  <cols>
    <col min="1" max="1" width="6.5703125" style="2" customWidth="1"/>
    <col min="2" max="2" width="56.7109375" style="2" customWidth="1"/>
    <col min="3" max="3" width="12.7109375" style="2" bestFit="1" customWidth="1"/>
    <col min="4" max="4" width="3" style="2" customWidth="1"/>
    <col min="5" max="5" width="6.28515625" style="2" customWidth="1"/>
    <col min="6" max="16384" width="9.140625" style="2"/>
  </cols>
  <sheetData>
    <row r="1" spans="1:5" x14ac:dyDescent="0.25">
      <c r="A1" s="1"/>
      <c r="B1" s="1"/>
      <c r="C1" s="1"/>
      <c r="D1" s="1"/>
      <c r="E1" s="1"/>
    </row>
    <row r="2" spans="1:5" x14ac:dyDescent="0.25">
      <c r="A2" s="1"/>
      <c r="B2" s="1"/>
      <c r="C2" s="1"/>
      <c r="D2" s="1"/>
      <c r="E2" s="1"/>
    </row>
    <row r="3" spans="1:5" ht="15" customHeight="1" x14ac:dyDescent="0.25">
      <c r="A3" s="1"/>
      <c r="B3" s="97" t="s">
        <v>198</v>
      </c>
      <c r="C3" s="97"/>
      <c r="D3" s="97"/>
      <c r="E3" s="1"/>
    </row>
    <row r="4" spans="1:5" ht="15" customHeight="1" x14ac:dyDescent="0.25">
      <c r="A4" s="1"/>
      <c r="B4" s="97"/>
      <c r="C4" s="97"/>
      <c r="D4" s="97"/>
      <c r="E4" s="1"/>
    </row>
    <row r="5" spans="1:5" x14ac:dyDescent="0.25">
      <c r="A5" s="1"/>
      <c r="B5" s="1"/>
      <c r="C5" s="1"/>
      <c r="D5" s="1"/>
      <c r="E5" s="1"/>
    </row>
    <row r="6" spans="1:5" x14ac:dyDescent="0.25">
      <c r="A6" s="1"/>
      <c r="B6" s="1"/>
      <c r="C6" s="1"/>
      <c r="D6" s="1"/>
      <c r="E6" s="1"/>
    </row>
    <row r="7" spans="1:5" x14ac:dyDescent="0.25">
      <c r="A7" s="1"/>
      <c r="B7" s="53" t="s">
        <v>12</v>
      </c>
      <c r="C7" s="54"/>
      <c r="D7" s="19"/>
      <c r="E7" s="1"/>
    </row>
    <row r="8" spans="1:5" x14ac:dyDescent="0.25">
      <c r="A8" s="1"/>
      <c r="B8" s="56" t="s">
        <v>109</v>
      </c>
      <c r="C8" s="7">
        <f>'Fane 3. Omkostninger i ØR2023'!C19</f>
        <v>51447018.534227654</v>
      </c>
      <c r="D8" s="8" t="s">
        <v>3</v>
      </c>
      <c r="E8" s="1"/>
    </row>
    <row r="9" spans="1:5" ht="17.100000000000001" customHeight="1" x14ac:dyDescent="0.25">
      <c r="A9" s="1"/>
      <c r="B9" s="24" t="s">
        <v>33</v>
      </c>
      <c r="C9" s="7">
        <f>'Fane 10.1. Varige tillæg'!C18</f>
        <v>42371.683199999999</v>
      </c>
      <c r="D9" s="8" t="s">
        <v>3</v>
      </c>
      <c r="E9" s="1"/>
    </row>
    <row r="10" spans="1:5" ht="17.100000000000001" customHeight="1" x14ac:dyDescent="0.25">
      <c r="A10" s="1"/>
      <c r="B10" s="24" t="s">
        <v>34</v>
      </c>
      <c r="C10" s="9">
        <f>'Fane 10.1. Varige tillæg'!E18</f>
        <v>89411.3416</v>
      </c>
      <c r="D10" s="8" t="s">
        <v>3</v>
      </c>
      <c r="E10" s="1"/>
    </row>
    <row r="11" spans="1:5" ht="17.100000000000001" customHeight="1" x14ac:dyDescent="0.25">
      <c r="A11" s="1"/>
      <c r="B11" s="24" t="s">
        <v>25</v>
      </c>
      <c r="C11" s="9">
        <f>-'Fane 12. Bortfald'!C14</f>
        <v>0</v>
      </c>
      <c r="D11" s="8" t="s">
        <v>3</v>
      </c>
      <c r="E11" s="1"/>
    </row>
    <row r="12" spans="1:5" ht="17.100000000000001" customHeight="1" x14ac:dyDescent="0.25">
      <c r="A12" s="1"/>
      <c r="B12" s="24" t="s">
        <v>24</v>
      </c>
      <c r="C12" s="9">
        <f>-'Fane 12. Bortfald'!E14</f>
        <v>0</v>
      </c>
      <c r="D12" s="8" t="s">
        <v>3</v>
      </c>
      <c r="E12" s="1"/>
    </row>
    <row r="13" spans="1:5" ht="17.100000000000001" customHeight="1" x14ac:dyDescent="0.25">
      <c r="A13" s="1"/>
      <c r="B13" s="24" t="s">
        <v>106</v>
      </c>
      <c r="C13" s="9">
        <f>'Fane 11. Tilknyttet virksomhed'!C14</f>
        <v>0</v>
      </c>
      <c r="D13" s="8" t="s">
        <v>3</v>
      </c>
      <c r="E13" s="1"/>
    </row>
    <row r="14" spans="1:5" ht="17.100000000000001" customHeight="1" x14ac:dyDescent="0.25">
      <c r="A14" s="1"/>
      <c r="B14" s="24" t="s">
        <v>107</v>
      </c>
      <c r="C14" s="9">
        <f>'Fane 11. Tilknyttet virksomhed'!E14</f>
        <v>0</v>
      </c>
      <c r="D14" s="8" t="s">
        <v>3</v>
      </c>
      <c r="E14" s="1"/>
    </row>
    <row r="15" spans="1:5" ht="17.100000000000001" customHeight="1" x14ac:dyDescent="0.25">
      <c r="A15" s="1"/>
      <c r="B15" s="24" t="s">
        <v>17</v>
      </c>
      <c r="C15" s="9">
        <f>C8*'Fane 13. Nøgletal'!C15+SUM(C9:C14)*'Fane 13. Nøgletal'!C16</f>
        <v>1842161.9282223445</v>
      </c>
      <c r="D15" s="8" t="s">
        <v>3</v>
      </c>
      <c r="E15" s="1"/>
    </row>
    <row r="16" spans="1:5" ht="17.100000000000001" customHeight="1" x14ac:dyDescent="0.25">
      <c r="A16" s="1"/>
      <c r="B16" s="24" t="s">
        <v>9</v>
      </c>
      <c r="C16" s="9">
        <f>-SUM(C8,C9:C15)*'Fane 5. Individuelt eff. krav'!G9</f>
        <v>-1068419.2697449999</v>
      </c>
      <c r="D16" s="8" t="s">
        <v>3</v>
      </c>
      <c r="E16" s="1"/>
    </row>
    <row r="17" spans="1:5" ht="17.100000000000001" customHeight="1" x14ac:dyDescent="0.25">
      <c r="A17" s="1"/>
      <c r="B17" s="24" t="s">
        <v>22</v>
      </c>
      <c r="C17" s="9">
        <f>-'Fane 4.1. Gen. krav - drift'!G49</f>
        <v>-366061.85742219741</v>
      </c>
      <c r="D17" s="8" t="s">
        <v>3</v>
      </c>
      <c r="E17" s="1"/>
    </row>
    <row r="18" spans="1:5" ht="17.100000000000001" customHeight="1" x14ac:dyDescent="0.25">
      <c r="A18" s="1"/>
      <c r="B18" s="24" t="s">
        <v>23</v>
      </c>
      <c r="C18" s="9">
        <f>-'Fane 4.2. Gen. krav - anlæg'!G49</f>
        <v>0</v>
      </c>
      <c r="D18" s="8" t="s">
        <v>3</v>
      </c>
      <c r="E18" s="1"/>
    </row>
    <row r="19" spans="1:5" ht="17.100000000000001" customHeight="1" x14ac:dyDescent="0.25">
      <c r="A19" s="1"/>
      <c r="B19" s="73" t="s">
        <v>19</v>
      </c>
      <c r="C19" s="10">
        <f>SUM(C8:C18)</f>
        <v>51986482.360082805</v>
      </c>
      <c r="D19" s="11" t="s">
        <v>3</v>
      </c>
      <c r="E19" s="1"/>
    </row>
    <row r="20" spans="1:5" ht="15" customHeight="1" x14ac:dyDescent="0.25">
      <c r="A20" s="1"/>
      <c r="B20" s="53" t="s">
        <v>11</v>
      </c>
      <c r="C20" s="54"/>
      <c r="D20" s="19"/>
      <c r="E20" s="1"/>
    </row>
    <row r="21" spans="1:5" ht="15" customHeight="1" x14ac:dyDescent="0.25">
      <c r="A21" s="1"/>
      <c r="B21" s="55" t="s">
        <v>11</v>
      </c>
      <c r="C21" s="10">
        <f>'Fane 6. Ikke-påvirkelige omk.'!C20</f>
        <v>22521557.559316479</v>
      </c>
      <c r="D21" s="11" t="s">
        <v>3</v>
      </c>
      <c r="E21" s="1"/>
    </row>
    <row r="22" spans="1:5" ht="15" customHeight="1" x14ac:dyDescent="0.25">
      <c r="A22" s="1"/>
      <c r="B22" s="53" t="s">
        <v>75</v>
      </c>
      <c r="C22" s="54"/>
      <c r="D22" s="19"/>
      <c r="E22" s="1"/>
    </row>
    <row r="23" spans="1:5" ht="15" customHeight="1" x14ac:dyDescent="0.25">
      <c r="A23" s="1"/>
      <c r="B23" s="24" t="s">
        <v>71</v>
      </c>
      <c r="C23" s="9">
        <f>'Fane 10.2. Engangstillæg'!C15</f>
        <v>959926.06372095994</v>
      </c>
      <c r="D23" s="8" t="s">
        <v>3</v>
      </c>
      <c r="E23" s="1"/>
    </row>
    <row r="24" spans="1:5" ht="15" customHeight="1" x14ac:dyDescent="0.25">
      <c r="A24" s="1"/>
      <c r="B24" s="24" t="s">
        <v>72</v>
      </c>
      <c r="C24" s="9">
        <f>'Fane 10.2. Engangstillæg'!E15</f>
        <v>0</v>
      </c>
      <c r="D24" s="8" t="s">
        <v>3</v>
      </c>
      <c r="E24" s="1"/>
    </row>
    <row r="25" spans="1:5" ht="15" customHeight="1" x14ac:dyDescent="0.25">
      <c r="A25" s="1"/>
      <c r="B25" s="24" t="s">
        <v>164</v>
      </c>
      <c r="C25" s="9">
        <f>-C23*('Fane 13. Nøgletal'!C33+'Fane 5. Individuelt eff. krav'!G9)</f>
        <v>-38397.042548838399</v>
      </c>
      <c r="D25" s="8" t="s">
        <v>3</v>
      </c>
      <c r="E25" s="1"/>
    </row>
    <row r="26" spans="1:5" ht="15" customHeight="1" x14ac:dyDescent="0.25">
      <c r="A26" s="1"/>
      <c r="B26" s="24" t="s">
        <v>165</v>
      </c>
      <c r="C26" s="9">
        <f>-C24*('Fane 13. Nøgletal'!C28+'Fane 5. Individuelt eff. krav'!G9)</f>
        <v>0</v>
      </c>
      <c r="D26" s="8" t="s">
        <v>3</v>
      </c>
      <c r="E26" s="1"/>
    </row>
    <row r="27" spans="1:5" x14ac:dyDescent="0.25">
      <c r="A27" s="1"/>
      <c r="B27" s="73" t="s">
        <v>76</v>
      </c>
      <c r="C27" s="49">
        <f>SUM(C23:C26)</f>
        <v>921529.02117212152</v>
      </c>
      <c r="D27" s="11" t="s">
        <v>3</v>
      </c>
      <c r="E27" s="1"/>
    </row>
    <row r="28" spans="1:5" ht="15" customHeight="1" x14ac:dyDescent="0.25">
      <c r="A28" s="1"/>
      <c r="B28" s="26" t="s">
        <v>117</v>
      </c>
      <c r="C28" s="54"/>
      <c r="D28" s="19"/>
      <c r="E28" s="1"/>
    </row>
    <row r="29" spans="1:5" x14ac:dyDescent="0.25">
      <c r="A29" s="1"/>
      <c r="B29" s="72" t="s">
        <v>118</v>
      </c>
      <c r="C29" s="10">
        <f>'Fane 7. Kontrol af ØR2022'!E15</f>
        <v>0</v>
      </c>
      <c r="D29" s="11" t="s">
        <v>3</v>
      </c>
      <c r="E29" s="1"/>
    </row>
    <row r="30" spans="1:5" x14ac:dyDescent="0.25">
      <c r="A30" s="1"/>
      <c r="B30" s="26" t="s">
        <v>138</v>
      </c>
      <c r="C30" s="54"/>
      <c r="D30" s="19"/>
      <c r="E30" s="1"/>
    </row>
    <row r="31" spans="1:5" x14ac:dyDescent="0.25">
      <c r="A31" s="1"/>
      <c r="B31" s="72" t="s">
        <v>139</v>
      </c>
      <c r="C31" s="10">
        <f>'Fane 8. Skattesagen'!G13</f>
        <v>0</v>
      </c>
      <c r="D31" s="11" t="s">
        <v>3</v>
      </c>
      <c r="E31" s="1"/>
    </row>
    <row r="32" spans="1:5" x14ac:dyDescent="0.25">
      <c r="A32" s="1"/>
      <c r="B32" s="53" t="s">
        <v>126</v>
      </c>
      <c r="C32" s="33">
        <f>SUM(C19,C21,C27,C29,C31)</f>
        <v>75429568.940571412</v>
      </c>
      <c r="D32" s="19" t="s">
        <v>3</v>
      </c>
      <c r="E32" s="1"/>
    </row>
    <row r="33" spans="1:5" x14ac:dyDescent="0.25">
      <c r="A33" s="1"/>
      <c r="B33" s="1" t="s">
        <v>168</v>
      </c>
      <c r="C33" s="1"/>
      <c r="D33" s="1"/>
      <c r="E33" s="1"/>
    </row>
    <row r="34" spans="1:5" x14ac:dyDescent="0.25">
      <c r="A34" s="1"/>
      <c r="B34" s="1"/>
      <c r="C34" s="1"/>
      <c r="D34" s="1"/>
      <c r="E34" s="1"/>
    </row>
    <row r="35" spans="1:5" x14ac:dyDescent="0.25">
      <c r="A35" s="1"/>
      <c r="B35" s="1"/>
      <c r="C35" s="1"/>
      <c r="D35" s="1"/>
      <c r="E35" s="1"/>
    </row>
    <row r="36" spans="1:5" x14ac:dyDescent="0.25">
      <c r="A36" s="1"/>
      <c r="B36" s="1"/>
      <c r="C36" s="1"/>
      <c r="D36" s="1"/>
      <c r="E36" s="1"/>
    </row>
    <row r="37" spans="1:5" x14ac:dyDescent="0.25">
      <c r="A37" s="1"/>
      <c r="B37" s="1"/>
      <c r="C37" s="1"/>
      <c r="D37" s="1"/>
      <c r="E37" s="1"/>
    </row>
    <row r="38" spans="1:5" x14ac:dyDescent="0.25">
      <c r="A38" s="1"/>
      <c r="B38" s="1"/>
      <c r="C38" s="1"/>
      <c r="D38" s="1"/>
      <c r="E38" s="1"/>
    </row>
    <row r="39" spans="1:5" x14ac:dyDescent="0.25">
      <c r="A39" s="1"/>
      <c r="B39" s="1"/>
      <c r="C39" s="1"/>
      <c r="D39" s="1"/>
      <c r="E39" s="1"/>
    </row>
    <row r="40" spans="1:5" x14ac:dyDescent="0.25">
      <c r="A40" s="1"/>
      <c r="B40" s="1"/>
      <c r="C40" s="1"/>
      <c r="D40" s="1"/>
      <c r="E40" s="1"/>
    </row>
    <row r="41" spans="1:5" x14ac:dyDescent="0.25">
      <c r="A41" s="1"/>
      <c r="B41" s="1"/>
      <c r="C41" s="1"/>
      <c r="D41" s="1"/>
      <c r="E41" s="1"/>
    </row>
    <row r="42" spans="1:5" x14ac:dyDescent="0.25">
      <c r="A42" s="1"/>
      <c r="B42" s="1"/>
      <c r="C42" s="1"/>
      <c r="D42" s="1"/>
      <c r="E42" s="1"/>
    </row>
    <row r="43" spans="1:5" x14ac:dyDescent="0.25">
      <c r="A43" s="1"/>
      <c r="B43" s="1"/>
      <c r="C43" s="1"/>
      <c r="D43" s="1"/>
      <c r="E43" s="1"/>
    </row>
    <row r="44" spans="1:5" x14ac:dyDescent="0.25">
      <c r="A44" s="1"/>
      <c r="B44" s="1"/>
      <c r="C44" s="1"/>
      <c r="D44" s="1"/>
      <c r="E44" s="1"/>
    </row>
    <row r="45" spans="1:5" x14ac:dyDescent="0.25">
      <c r="A45" s="1"/>
      <c r="B45" s="1"/>
      <c r="C45" s="1"/>
      <c r="D45" s="1"/>
      <c r="E45" s="1"/>
    </row>
    <row r="46" spans="1:5" x14ac:dyDescent="0.25">
      <c r="A46" s="1"/>
      <c r="B46" s="1"/>
      <c r="C46" s="1"/>
      <c r="D46" s="1"/>
      <c r="E46" s="1"/>
    </row>
    <row r="47" spans="1:5" x14ac:dyDescent="0.25">
      <c r="A47" s="1"/>
      <c r="B47" s="1"/>
      <c r="C47" s="1"/>
      <c r="D47" s="1"/>
      <c r="E47" s="1"/>
    </row>
    <row r="48" spans="1:5" x14ac:dyDescent="0.25">
      <c r="A48" s="1"/>
      <c r="B48" s="1"/>
      <c r="C48" s="1"/>
      <c r="D48" s="1"/>
      <c r="E48" s="1"/>
    </row>
    <row r="49" spans="1:5" x14ac:dyDescent="0.25">
      <c r="A49" s="1"/>
      <c r="B49" s="1"/>
      <c r="C49" s="1"/>
      <c r="D49" s="1"/>
      <c r="E49" s="1"/>
    </row>
  </sheetData>
  <sheetProtection algorithmName="SHA-512" hashValue="7WkNOrd/OEeCYkPgp6LnmrfjX2LbxJzhtnjSSr+N18ebfcAAIXwCW8Ubv+KdhmFsV3pYAfrduLwz9y2MPyUiKQ==" saltValue="iq4XVFy/k3CH1tFnFzl8/A==" spinCount="100000" sheet="1" objects="1" scenarios="1"/>
  <mergeCells count="1">
    <mergeCell ref="B3:D4"/>
  </mergeCells>
  <pageMargins left="0.70866141732283472" right="0.70866141732283472" top="0.74803149606299213" bottom="0.74803149606299213" header="0.31496062992125984" footer="0.31496062992125984"/>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Ark4"/>
  <dimension ref="A1:E50"/>
  <sheetViews>
    <sheetView showGridLines="0" view="pageLayout" zoomScaleNormal="100" workbookViewId="0"/>
  </sheetViews>
  <sheetFormatPr defaultColWidth="9.140625" defaultRowHeight="15" x14ac:dyDescent="0.25"/>
  <cols>
    <col min="1" max="1" width="5.140625" style="2" customWidth="1"/>
    <col min="2" max="2" width="62.42578125" style="2" customWidth="1"/>
    <col min="3" max="3" width="10.28515625" style="2" customWidth="1"/>
    <col min="4" max="4" width="3.28515625" style="2" customWidth="1"/>
    <col min="5" max="5" width="5.140625" style="2" customWidth="1"/>
    <col min="6" max="16384" width="9.140625" style="2"/>
  </cols>
  <sheetData>
    <row r="1" spans="1:5" x14ac:dyDescent="0.25">
      <c r="A1" s="1"/>
      <c r="B1" s="1"/>
      <c r="C1" s="1"/>
      <c r="D1" s="1"/>
      <c r="E1" s="1"/>
    </row>
    <row r="2" spans="1:5" x14ac:dyDescent="0.25">
      <c r="A2" s="1"/>
      <c r="B2" s="1"/>
      <c r="C2" s="1"/>
      <c r="D2" s="1"/>
      <c r="E2" s="1"/>
    </row>
    <row r="3" spans="1:5" ht="15" customHeight="1" x14ac:dyDescent="0.25">
      <c r="A3" s="1"/>
      <c r="B3" s="97" t="s">
        <v>199</v>
      </c>
      <c r="C3" s="97"/>
      <c r="D3" s="97"/>
      <c r="E3" s="1"/>
    </row>
    <row r="4" spans="1:5" ht="15" customHeight="1" x14ac:dyDescent="0.25">
      <c r="A4" s="1"/>
      <c r="B4" s="97"/>
      <c r="C4" s="97"/>
      <c r="D4" s="97"/>
      <c r="E4" s="1"/>
    </row>
    <row r="5" spans="1:5" x14ac:dyDescent="0.25">
      <c r="A5" s="1"/>
      <c r="B5" s="98" t="s">
        <v>20</v>
      </c>
      <c r="C5" s="98"/>
      <c r="D5" s="98"/>
      <c r="E5" s="1"/>
    </row>
    <row r="6" spans="1:5" x14ac:dyDescent="0.25">
      <c r="A6" s="1"/>
      <c r="B6" s="1"/>
      <c r="C6" s="1"/>
      <c r="D6" s="1"/>
      <c r="E6" s="1"/>
    </row>
    <row r="7" spans="1:5" x14ac:dyDescent="0.25">
      <c r="A7" s="1"/>
      <c r="B7" s="53" t="s">
        <v>12</v>
      </c>
      <c r="C7" s="54"/>
      <c r="D7" s="19"/>
      <c r="E7" s="1"/>
    </row>
    <row r="8" spans="1:5" ht="15" customHeight="1" x14ac:dyDescent="0.25">
      <c r="A8" s="1"/>
      <c r="B8" s="56" t="s">
        <v>127</v>
      </c>
      <c r="C8" s="7">
        <f>'Fane 2.1. Økonomisk ramme 2024'!C19</f>
        <v>51986482.360082805</v>
      </c>
      <c r="D8" s="8" t="s">
        <v>3</v>
      </c>
      <c r="E8" s="1"/>
    </row>
    <row r="9" spans="1:5" ht="15" customHeight="1" x14ac:dyDescent="0.25">
      <c r="A9" s="1"/>
      <c r="B9" s="29" t="s">
        <v>17</v>
      </c>
      <c r="C9" s="9">
        <f>SUM(C8:C8)*'Fane 13. Nøgletal'!C16</f>
        <v>4200507.7746946905</v>
      </c>
      <c r="D9" s="8" t="s">
        <v>3</v>
      </c>
      <c r="E9" s="1"/>
    </row>
    <row r="10" spans="1:5" ht="15" customHeight="1" x14ac:dyDescent="0.25">
      <c r="A10" s="1"/>
      <c r="B10" s="29" t="s">
        <v>9</v>
      </c>
      <c r="C10" s="9">
        <f>-SUM(C8:C9)*'Fane 5. Individuelt eff. krav'!G9</f>
        <v>-1123739.8026955498</v>
      </c>
      <c r="D10" s="8" t="s">
        <v>3</v>
      </c>
      <c r="E10" s="1"/>
    </row>
    <row r="11" spans="1:5" ht="15" customHeight="1" x14ac:dyDescent="0.25">
      <c r="A11" s="1"/>
      <c r="B11" s="29" t="s">
        <v>22</v>
      </c>
      <c r="C11" s="9">
        <f>-'Fane 4.1. Gen. krav - drift'!G54</f>
        <v>-387726.86239187274</v>
      </c>
      <c r="D11" s="8" t="s">
        <v>3</v>
      </c>
      <c r="E11" s="1"/>
    </row>
    <row r="12" spans="1:5" ht="15" customHeight="1" x14ac:dyDescent="0.25">
      <c r="A12" s="1"/>
      <c r="B12" s="29" t="s">
        <v>23</v>
      </c>
      <c r="C12" s="9">
        <f>-'Fane 4.2. Gen. krav - anlæg'!G54</f>
        <v>0</v>
      </c>
      <c r="D12" s="8" t="s">
        <v>3</v>
      </c>
      <c r="E12" s="1"/>
    </row>
    <row r="13" spans="1:5" ht="15" customHeight="1" x14ac:dyDescent="0.25">
      <c r="A13" s="1"/>
      <c r="B13" s="32" t="s">
        <v>19</v>
      </c>
      <c r="C13" s="10">
        <f>SUM(C8:C12)</f>
        <v>54675523.46969007</v>
      </c>
      <c r="D13" s="11" t="s">
        <v>3</v>
      </c>
      <c r="E13" s="1"/>
    </row>
    <row r="14" spans="1:5" x14ac:dyDescent="0.25">
      <c r="A14" s="1"/>
      <c r="B14" s="53" t="s">
        <v>11</v>
      </c>
      <c r="C14" s="54"/>
      <c r="D14" s="19"/>
      <c r="E14" s="1"/>
    </row>
    <row r="15" spans="1:5" ht="15" customHeight="1" x14ac:dyDescent="0.25">
      <c r="A15" s="1"/>
      <c r="B15" s="55" t="s">
        <v>11</v>
      </c>
      <c r="C15" s="10">
        <f>'Fane 6. Ikke-påvirkelige omk.'!C20*(1+'Fane 13. Nøgletal'!C16)</f>
        <v>24341299.410109248</v>
      </c>
      <c r="D15" s="11" t="s">
        <v>3</v>
      </c>
      <c r="E15" s="1"/>
    </row>
    <row r="16" spans="1:5" x14ac:dyDescent="0.25">
      <c r="A16" s="1"/>
      <c r="B16" s="26" t="s">
        <v>117</v>
      </c>
      <c r="C16" s="54"/>
      <c r="D16" s="19"/>
      <c r="E16" s="1"/>
    </row>
    <row r="17" spans="1:5" ht="15" customHeight="1" x14ac:dyDescent="0.25">
      <c r="A17" s="1"/>
      <c r="B17" s="72" t="s">
        <v>118</v>
      </c>
      <c r="C17" s="10">
        <f>'Fane 7. Kontrol af ØR2022'!E34</f>
        <v>0</v>
      </c>
      <c r="D17" s="11" t="s">
        <v>3</v>
      </c>
      <c r="E17" s="1"/>
    </row>
    <row r="18" spans="1:5" x14ac:dyDescent="0.25">
      <c r="A18" s="1"/>
      <c r="B18" s="26" t="s">
        <v>138</v>
      </c>
      <c r="C18" s="54"/>
      <c r="D18" s="19"/>
      <c r="E18" s="1"/>
    </row>
    <row r="19" spans="1:5" x14ac:dyDescent="0.25">
      <c r="A19" s="1"/>
      <c r="B19" s="72" t="s">
        <v>139</v>
      </c>
      <c r="C19" s="10">
        <f>'Fane 8. Skattesagen'!G13</f>
        <v>0</v>
      </c>
      <c r="D19" s="11" t="s">
        <v>3</v>
      </c>
      <c r="E19" s="1"/>
    </row>
    <row r="20" spans="1:5" x14ac:dyDescent="0.25">
      <c r="A20" s="1"/>
      <c r="B20" s="53" t="s">
        <v>128</v>
      </c>
      <c r="C20" s="12">
        <f>SUM(C13,C15,C17,C19)</f>
        <v>79016822.879799321</v>
      </c>
      <c r="D20" s="13" t="s">
        <v>3</v>
      </c>
      <c r="E20" s="1"/>
    </row>
    <row r="21" spans="1:5" x14ac:dyDescent="0.25">
      <c r="A21" s="1"/>
      <c r="B21" s="1"/>
      <c r="C21" s="1"/>
      <c r="D21" s="1"/>
      <c r="E21" s="1"/>
    </row>
    <row r="22" spans="1:5" x14ac:dyDescent="0.25">
      <c r="A22" s="1"/>
      <c r="B22" s="1"/>
      <c r="C22" s="1"/>
      <c r="D22" s="1"/>
      <c r="E22" s="1"/>
    </row>
    <row r="23" spans="1:5" x14ac:dyDescent="0.25">
      <c r="A23" s="1"/>
      <c r="B23" s="1"/>
      <c r="C23" s="1"/>
      <c r="D23" s="1"/>
      <c r="E23" s="1"/>
    </row>
    <row r="24" spans="1:5" x14ac:dyDescent="0.25">
      <c r="A24" s="1"/>
      <c r="B24" s="1"/>
      <c r="C24" s="1"/>
      <c r="D24" s="1"/>
      <c r="E24" s="1"/>
    </row>
    <row r="25" spans="1:5" x14ac:dyDescent="0.25">
      <c r="A25" s="1"/>
      <c r="B25" s="1"/>
      <c r="C25" s="1"/>
      <c r="D25" s="1"/>
      <c r="E25" s="1"/>
    </row>
    <row r="26" spans="1:5" x14ac:dyDescent="0.25">
      <c r="A26" s="1"/>
      <c r="B26" s="1"/>
      <c r="C26" s="1"/>
      <c r="D26" s="1"/>
      <c r="E26" s="1"/>
    </row>
    <row r="27" spans="1:5" x14ac:dyDescent="0.25">
      <c r="A27" s="1"/>
      <c r="B27" s="1"/>
      <c r="C27" s="1"/>
      <c r="D27" s="1"/>
      <c r="E27" s="1"/>
    </row>
    <row r="28" spans="1:5" x14ac:dyDescent="0.25">
      <c r="A28" s="1"/>
      <c r="B28" s="1"/>
      <c r="C28" s="1"/>
      <c r="D28" s="1"/>
      <c r="E28" s="1"/>
    </row>
    <row r="29" spans="1:5" x14ac:dyDescent="0.25">
      <c r="A29" s="1"/>
      <c r="B29" s="1"/>
      <c r="C29" s="1"/>
      <c r="D29" s="1"/>
      <c r="E29" s="1"/>
    </row>
    <row r="30" spans="1:5" x14ac:dyDescent="0.25">
      <c r="A30" s="1"/>
      <c r="B30" s="1"/>
      <c r="C30" s="1"/>
      <c r="D30" s="1"/>
      <c r="E30" s="1"/>
    </row>
    <row r="31" spans="1:5" x14ac:dyDescent="0.25">
      <c r="A31" s="1"/>
      <c r="B31" s="1"/>
      <c r="C31" s="1"/>
      <c r="D31" s="1"/>
      <c r="E31" s="1"/>
    </row>
    <row r="32" spans="1:5" x14ac:dyDescent="0.25">
      <c r="A32" s="1"/>
      <c r="B32" s="1"/>
      <c r="C32" s="1"/>
      <c r="D32" s="1"/>
      <c r="E32" s="1"/>
    </row>
    <row r="33" spans="1:5" x14ac:dyDescent="0.25">
      <c r="A33" s="1"/>
      <c r="B33" s="1"/>
      <c r="C33" s="1"/>
      <c r="D33" s="1"/>
      <c r="E33" s="1"/>
    </row>
    <row r="34" spans="1:5" x14ac:dyDescent="0.25">
      <c r="A34" s="1"/>
      <c r="B34" s="1"/>
      <c r="C34" s="1"/>
      <c r="D34" s="1"/>
      <c r="E34" s="1"/>
    </row>
    <row r="35" spans="1:5" x14ac:dyDescent="0.25">
      <c r="A35" s="1"/>
      <c r="B35" s="1"/>
      <c r="C35" s="1"/>
      <c r="D35" s="1"/>
      <c r="E35" s="1"/>
    </row>
    <row r="36" spans="1:5" x14ac:dyDescent="0.25">
      <c r="A36" s="1"/>
      <c r="B36" s="1"/>
      <c r="C36" s="1"/>
      <c r="D36" s="1"/>
      <c r="E36" s="1"/>
    </row>
    <row r="37" spans="1:5" x14ac:dyDescent="0.25">
      <c r="A37" s="1"/>
      <c r="B37" s="1"/>
      <c r="C37" s="1"/>
      <c r="D37" s="1"/>
      <c r="E37" s="1"/>
    </row>
    <row r="38" spans="1:5" x14ac:dyDescent="0.25">
      <c r="A38" s="1"/>
      <c r="B38" s="1"/>
      <c r="C38" s="1"/>
      <c r="D38" s="1"/>
      <c r="E38" s="1"/>
    </row>
    <row r="39" spans="1:5" x14ac:dyDescent="0.25">
      <c r="A39" s="1"/>
      <c r="B39" s="1"/>
      <c r="C39" s="1"/>
      <c r="D39" s="1"/>
      <c r="E39" s="1"/>
    </row>
    <row r="40" spans="1:5" x14ac:dyDescent="0.25">
      <c r="A40" s="1"/>
      <c r="B40" s="1"/>
      <c r="C40" s="1"/>
      <c r="D40" s="1"/>
      <c r="E40" s="1"/>
    </row>
    <row r="41" spans="1:5" x14ac:dyDescent="0.25">
      <c r="A41" s="1"/>
      <c r="B41" s="1"/>
      <c r="C41" s="1"/>
      <c r="D41" s="1"/>
      <c r="E41" s="1"/>
    </row>
    <row r="42" spans="1:5" x14ac:dyDescent="0.25">
      <c r="A42" s="1"/>
      <c r="B42" s="1"/>
      <c r="C42" s="1"/>
      <c r="D42" s="1"/>
      <c r="E42" s="1"/>
    </row>
    <row r="43" spans="1:5" x14ac:dyDescent="0.25">
      <c r="A43" s="1"/>
      <c r="B43" s="1"/>
      <c r="C43" s="1"/>
      <c r="D43" s="1"/>
      <c r="E43" s="1"/>
    </row>
    <row r="44" spans="1:5" x14ac:dyDescent="0.25">
      <c r="A44" s="1"/>
      <c r="B44" s="1"/>
      <c r="C44" s="1"/>
      <c r="D44" s="1"/>
      <c r="E44" s="1"/>
    </row>
    <row r="45" spans="1:5" x14ac:dyDescent="0.25">
      <c r="A45" s="1"/>
      <c r="B45" s="1"/>
      <c r="C45" s="1"/>
      <c r="D45" s="1"/>
      <c r="E45" s="1"/>
    </row>
    <row r="46" spans="1:5" x14ac:dyDescent="0.25">
      <c r="A46" s="1"/>
      <c r="B46" s="1"/>
      <c r="C46" s="1"/>
      <c r="D46" s="1"/>
      <c r="E46" s="1"/>
    </row>
    <row r="47" spans="1:5" x14ac:dyDescent="0.25">
      <c r="A47" s="1"/>
      <c r="B47" s="1"/>
      <c r="C47" s="1"/>
      <c r="D47" s="1"/>
      <c r="E47" s="1"/>
    </row>
    <row r="48" spans="1:5" x14ac:dyDescent="0.25">
      <c r="A48" s="1"/>
      <c r="B48" s="1"/>
      <c r="C48" s="1"/>
      <c r="D48" s="1"/>
      <c r="E48" s="1"/>
    </row>
    <row r="49" spans="1:5" x14ac:dyDescent="0.25">
      <c r="A49" s="1"/>
      <c r="B49" s="1"/>
      <c r="C49" s="1"/>
      <c r="D49" s="1"/>
      <c r="E49" s="1"/>
    </row>
    <row r="50" spans="1:5" x14ac:dyDescent="0.25">
      <c r="A50" s="1"/>
      <c r="B50" s="1"/>
      <c r="C50" s="1"/>
      <c r="D50" s="1"/>
      <c r="E50" s="1"/>
    </row>
  </sheetData>
  <sheetProtection algorithmName="SHA-512" hashValue="fph8N5mVR2Z4ZoDuxaiynIaNuCJDuxr8lixgK+IDI096GW77Vt6Pi1jjlLZNMB1XlP6QQTEOK2DDgwLHaGOoAw==" saltValue="OvzZphVJo/N5e2A9IHfhyw==" spinCount="100000" sheet="1" objects="1" scenarios="1"/>
  <mergeCells count="2">
    <mergeCell ref="B3:D4"/>
    <mergeCell ref="B5:D5"/>
  </mergeCells>
  <pageMargins left="0.70866141732283461" right="0.70866141732283461" top="0.74803149606299213" bottom="0.74803149606299213" header="0.31496062992125984" footer="0.31496062992125984"/>
  <pageSetup paperSize="9" orientation="portrait"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codeName="Ark3"/>
  <dimension ref="A1:E50"/>
  <sheetViews>
    <sheetView showGridLines="0" view="pageLayout" zoomScaleNormal="100" workbookViewId="0"/>
  </sheetViews>
  <sheetFormatPr defaultColWidth="9.140625" defaultRowHeight="15" x14ac:dyDescent="0.25"/>
  <cols>
    <col min="1" max="1" width="5.140625" style="2" customWidth="1"/>
    <col min="2" max="2" width="63.28515625" style="2" customWidth="1"/>
    <col min="3" max="3" width="10.28515625" style="2" customWidth="1"/>
    <col min="4" max="4" width="3.28515625" style="2" customWidth="1"/>
    <col min="5" max="5" width="5.140625" style="2" customWidth="1"/>
    <col min="6" max="16384" width="9.140625" style="2"/>
  </cols>
  <sheetData>
    <row r="1" spans="1:5" x14ac:dyDescent="0.25">
      <c r="A1" s="1"/>
      <c r="B1" s="1"/>
      <c r="C1" s="1"/>
      <c r="D1" s="1"/>
      <c r="E1" s="1"/>
    </row>
    <row r="2" spans="1:5" x14ac:dyDescent="0.25">
      <c r="A2" s="1"/>
      <c r="B2" s="1"/>
      <c r="C2" s="1"/>
      <c r="D2" s="1"/>
      <c r="E2" s="1"/>
    </row>
    <row r="3" spans="1:5" ht="15" customHeight="1" x14ac:dyDescent="0.25">
      <c r="A3" s="1"/>
      <c r="B3" s="97" t="s">
        <v>200</v>
      </c>
      <c r="C3" s="97"/>
      <c r="D3" s="97"/>
      <c r="E3" s="1"/>
    </row>
    <row r="4" spans="1:5" ht="15" customHeight="1" x14ac:dyDescent="0.25">
      <c r="A4" s="1"/>
      <c r="B4" s="97"/>
      <c r="C4" s="97"/>
      <c r="D4" s="97"/>
      <c r="E4" s="1"/>
    </row>
    <row r="5" spans="1:5" x14ac:dyDescent="0.25">
      <c r="A5" s="1"/>
      <c r="B5" s="98" t="s">
        <v>20</v>
      </c>
      <c r="C5" s="98"/>
      <c r="D5" s="98"/>
      <c r="E5" s="1"/>
    </row>
    <row r="6" spans="1:5" x14ac:dyDescent="0.25">
      <c r="A6" s="1"/>
      <c r="B6" s="1"/>
      <c r="C6" s="1"/>
      <c r="D6" s="1"/>
      <c r="E6" s="1"/>
    </row>
    <row r="7" spans="1:5" x14ac:dyDescent="0.25">
      <c r="A7" s="1"/>
      <c r="B7" s="53" t="s">
        <v>12</v>
      </c>
      <c r="C7" s="54"/>
      <c r="D7" s="19"/>
      <c r="E7" s="1"/>
    </row>
    <row r="8" spans="1:5" ht="15" customHeight="1" x14ac:dyDescent="0.25">
      <c r="A8" s="1"/>
      <c r="B8" s="56" t="s">
        <v>142</v>
      </c>
      <c r="C8" s="7">
        <f>'Fane 2.2. Økonomisk ramme 2025'!C13</f>
        <v>54675523.46969007</v>
      </c>
      <c r="D8" s="8" t="s">
        <v>3</v>
      </c>
      <c r="E8" s="1"/>
    </row>
    <row r="9" spans="1:5" ht="15" customHeight="1" x14ac:dyDescent="0.25">
      <c r="A9" s="1"/>
      <c r="B9" s="29" t="s">
        <v>17</v>
      </c>
      <c r="C9" s="9">
        <f>SUM(C8:C8)*'Fane 13. Nøgletal'!C16</f>
        <v>4417782.2963509578</v>
      </c>
      <c r="D9" s="8" t="s">
        <v>3</v>
      </c>
      <c r="E9" s="1"/>
    </row>
    <row r="10" spans="1:5" ht="15" customHeight="1" x14ac:dyDescent="0.25">
      <c r="A10" s="1"/>
      <c r="B10" s="29" t="s">
        <v>9</v>
      </c>
      <c r="C10" s="9">
        <f>-SUM(C8:C9)*'Fane 5. Individuelt eff. krav'!G9</f>
        <v>-1181866.1153208206</v>
      </c>
      <c r="D10" s="8" t="s">
        <v>3</v>
      </c>
      <c r="E10" s="1"/>
    </row>
    <row r="11" spans="1:5" ht="15" customHeight="1" x14ac:dyDescent="0.25">
      <c r="A11" s="1"/>
      <c r="B11" s="29" t="s">
        <v>22</v>
      </c>
      <c r="C11" s="9">
        <f>-'Fane 4.1. Gen. krav - drift'!G59</f>
        <v>-410674.08901567326</v>
      </c>
      <c r="D11" s="8" t="s">
        <v>3</v>
      </c>
      <c r="E11" s="1"/>
    </row>
    <row r="12" spans="1:5" ht="15" customHeight="1" x14ac:dyDescent="0.25">
      <c r="A12" s="1"/>
      <c r="B12" s="29" t="s">
        <v>23</v>
      </c>
      <c r="C12" s="28">
        <f>-'Fane 4.2. Gen. krav - anlæg'!G59</f>
        <v>0</v>
      </c>
      <c r="D12" s="8" t="s">
        <v>3</v>
      </c>
      <c r="E12" s="1"/>
    </row>
    <row r="13" spans="1:5" x14ac:dyDescent="0.25">
      <c r="A13" s="1"/>
      <c r="B13" s="32" t="s">
        <v>19</v>
      </c>
      <c r="C13" s="10">
        <f>SUM(C8:C12)</f>
        <v>57500765.561704531</v>
      </c>
      <c r="D13" s="11" t="s">
        <v>3</v>
      </c>
      <c r="E13" s="1"/>
    </row>
    <row r="14" spans="1:5" x14ac:dyDescent="0.25">
      <c r="A14" s="1"/>
      <c r="B14" s="53" t="s">
        <v>11</v>
      </c>
      <c r="C14" s="54"/>
      <c r="D14" s="19"/>
      <c r="E14" s="1"/>
    </row>
    <row r="15" spans="1:5" ht="15" customHeight="1" x14ac:dyDescent="0.25">
      <c r="A15" s="1"/>
      <c r="B15" s="55" t="s">
        <v>11</v>
      </c>
      <c r="C15" s="10">
        <f>'Fane 6. Ikke-påvirkelige omk.'!C20*(1+'Fane 13. Nøgletal'!C16)^2</f>
        <v>26308076.402446076</v>
      </c>
      <c r="D15" s="11" t="s">
        <v>3</v>
      </c>
      <c r="E15" s="1"/>
    </row>
    <row r="16" spans="1:5" x14ac:dyDescent="0.25">
      <c r="A16" s="1"/>
      <c r="B16" s="53" t="s">
        <v>117</v>
      </c>
      <c r="C16" s="54"/>
      <c r="D16" s="19"/>
      <c r="E16" s="1"/>
    </row>
    <row r="17" spans="1:5" x14ac:dyDescent="0.25">
      <c r="A17" s="1"/>
      <c r="B17" s="55" t="s">
        <v>118</v>
      </c>
      <c r="C17" s="10">
        <f>'Fane 7. Kontrol af ØR2022'!E34</f>
        <v>0</v>
      </c>
      <c r="D17" s="11" t="s">
        <v>3</v>
      </c>
      <c r="E17" s="1"/>
    </row>
    <row r="18" spans="1:5" ht="15" customHeight="1" x14ac:dyDescent="0.25">
      <c r="A18" s="1"/>
      <c r="B18" s="26" t="s">
        <v>138</v>
      </c>
      <c r="C18" s="54"/>
      <c r="D18" s="19"/>
      <c r="E18" s="1"/>
    </row>
    <row r="19" spans="1:5" ht="15" customHeight="1" x14ac:dyDescent="0.25">
      <c r="A19" s="1"/>
      <c r="B19" s="72" t="s">
        <v>139</v>
      </c>
      <c r="C19" s="10">
        <f>'Fane 8. Skattesagen'!G14</f>
        <v>0</v>
      </c>
      <c r="D19" s="11" t="s">
        <v>3</v>
      </c>
      <c r="E19" s="1"/>
    </row>
    <row r="20" spans="1:5" x14ac:dyDescent="0.25">
      <c r="A20" s="1"/>
      <c r="B20" s="53" t="s">
        <v>143</v>
      </c>
      <c r="C20" s="12">
        <f>SUM(C13,C15,C17,C19)</f>
        <v>83808841.964150608</v>
      </c>
      <c r="D20" s="13" t="s">
        <v>3</v>
      </c>
      <c r="E20" s="1"/>
    </row>
    <row r="21" spans="1:5" x14ac:dyDescent="0.25">
      <c r="A21" s="1"/>
      <c r="B21" s="1"/>
      <c r="C21" s="1"/>
      <c r="D21" s="1"/>
      <c r="E21" s="1"/>
    </row>
    <row r="22" spans="1:5" x14ac:dyDescent="0.25">
      <c r="A22" s="1"/>
      <c r="B22" s="1"/>
      <c r="C22" s="1"/>
      <c r="D22" s="1"/>
      <c r="E22" s="1"/>
    </row>
    <row r="23" spans="1:5" x14ac:dyDescent="0.25">
      <c r="A23" s="1"/>
      <c r="B23" s="1"/>
      <c r="C23" s="1"/>
      <c r="D23" s="1"/>
      <c r="E23" s="1"/>
    </row>
    <row r="24" spans="1:5" x14ac:dyDescent="0.25">
      <c r="A24" s="1"/>
      <c r="B24" s="1"/>
      <c r="C24" s="1"/>
      <c r="D24" s="1"/>
      <c r="E24" s="1"/>
    </row>
    <row r="25" spans="1:5" x14ac:dyDescent="0.25">
      <c r="A25" s="1"/>
      <c r="B25" s="1"/>
      <c r="C25" s="1"/>
      <c r="D25" s="1"/>
      <c r="E25" s="1"/>
    </row>
    <row r="26" spans="1:5" x14ac:dyDescent="0.25">
      <c r="A26" s="1"/>
      <c r="B26" s="1"/>
      <c r="C26" s="1"/>
      <c r="D26" s="1"/>
      <c r="E26" s="1"/>
    </row>
    <row r="27" spans="1:5" x14ac:dyDescent="0.25">
      <c r="A27" s="1"/>
      <c r="B27" s="1"/>
      <c r="C27" s="1"/>
      <c r="D27" s="1"/>
      <c r="E27" s="1"/>
    </row>
    <row r="28" spans="1:5" x14ac:dyDescent="0.25">
      <c r="A28" s="1"/>
      <c r="B28" s="1"/>
      <c r="C28" s="1"/>
      <c r="D28" s="1"/>
      <c r="E28" s="1"/>
    </row>
    <row r="29" spans="1:5" x14ac:dyDescent="0.25">
      <c r="A29" s="1"/>
      <c r="B29" s="1"/>
      <c r="C29" s="1"/>
      <c r="D29" s="1"/>
      <c r="E29" s="1"/>
    </row>
    <row r="30" spans="1:5" x14ac:dyDescent="0.25">
      <c r="A30" s="1"/>
      <c r="B30" s="1"/>
      <c r="C30" s="1"/>
      <c r="D30" s="1"/>
      <c r="E30" s="1"/>
    </row>
    <row r="31" spans="1:5" x14ac:dyDescent="0.25">
      <c r="A31" s="1"/>
      <c r="B31" s="1"/>
      <c r="C31" s="1"/>
      <c r="D31" s="1"/>
      <c r="E31" s="1"/>
    </row>
    <row r="32" spans="1:5" x14ac:dyDescent="0.25">
      <c r="A32" s="1"/>
      <c r="B32" s="1"/>
      <c r="C32" s="1"/>
      <c r="D32" s="1"/>
      <c r="E32" s="1"/>
    </row>
    <row r="33" spans="1:5" x14ac:dyDescent="0.25">
      <c r="A33" s="1"/>
      <c r="B33" s="1"/>
      <c r="C33" s="1"/>
      <c r="D33" s="1"/>
      <c r="E33" s="1"/>
    </row>
    <row r="34" spans="1:5" x14ac:dyDescent="0.25">
      <c r="A34" s="1"/>
      <c r="B34" s="1"/>
      <c r="C34" s="1"/>
      <c r="D34" s="1"/>
      <c r="E34" s="1"/>
    </row>
    <row r="35" spans="1:5" x14ac:dyDescent="0.25">
      <c r="A35" s="1"/>
      <c r="B35" s="1"/>
      <c r="C35" s="1"/>
      <c r="D35" s="1"/>
      <c r="E35" s="1"/>
    </row>
    <row r="36" spans="1:5" x14ac:dyDescent="0.25">
      <c r="A36" s="1"/>
      <c r="B36" s="1"/>
      <c r="C36" s="1"/>
      <c r="D36" s="1"/>
      <c r="E36" s="1"/>
    </row>
    <row r="37" spans="1:5" x14ac:dyDescent="0.25">
      <c r="A37" s="1"/>
      <c r="B37" s="1"/>
      <c r="C37" s="1"/>
      <c r="D37" s="1"/>
      <c r="E37" s="1"/>
    </row>
    <row r="38" spans="1:5" x14ac:dyDescent="0.25">
      <c r="A38" s="1"/>
      <c r="B38" s="1"/>
      <c r="C38" s="1"/>
      <c r="D38" s="1"/>
      <c r="E38" s="1"/>
    </row>
    <row r="39" spans="1:5" x14ac:dyDescent="0.25">
      <c r="A39" s="1"/>
      <c r="B39" s="1"/>
      <c r="C39" s="1"/>
      <c r="D39" s="1"/>
      <c r="E39" s="1"/>
    </row>
    <row r="40" spans="1:5" x14ac:dyDescent="0.25">
      <c r="A40" s="1"/>
      <c r="B40" s="1"/>
      <c r="C40" s="1"/>
      <c r="D40" s="1"/>
      <c r="E40" s="1"/>
    </row>
    <row r="41" spans="1:5" x14ac:dyDescent="0.25">
      <c r="A41" s="1"/>
      <c r="B41" s="1"/>
      <c r="C41" s="1"/>
      <c r="D41" s="1"/>
      <c r="E41" s="1"/>
    </row>
    <row r="42" spans="1:5" x14ac:dyDescent="0.25">
      <c r="A42" s="1"/>
      <c r="B42" s="1"/>
      <c r="C42" s="1"/>
      <c r="D42" s="1"/>
      <c r="E42" s="1"/>
    </row>
    <row r="43" spans="1:5" x14ac:dyDescent="0.25">
      <c r="A43" s="1"/>
      <c r="B43" s="1"/>
      <c r="C43" s="1"/>
      <c r="D43" s="1"/>
      <c r="E43" s="1"/>
    </row>
    <row r="44" spans="1:5" x14ac:dyDescent="0.25">
      <c r="A44" s="1"/>
      <c r="B44" s="1"/>
      <c r="C44" s="1"/>
      <c r="D44" s="1"/>
      <c r="E44" s="1"/>
    </row>
    <row r="45" spans="1:5" x14ac:dyDescent="0.25">
      <c r="A45" s="1"/>
      <c r="B45" s="1"/>
      <c r="C45" s="1"/>
      <c r="D45" s="1"/>
      <c r="E45" s="1"/>
    </row>
    <row r="46" spans="1:5" x14ac:dyDescent="0.25">
      <c r="A46" s="1"/>
      <c r="B46" s="1"/>
      <c r="C46" s="1"/>
      <c r="D46" s="1"/>
      <c r="E46" s="1"/>
    </row>
    <row r="47" spans="1:5" x14ac:dyDescent="0.25">
      <c r="A47" s="1"/>
      <c r="B47" s="1"/>
      <c r="C47" s="1"/>
      <c r="D47" s="1"/>
      <c r="E47" s="1"/>
    </row>
    <row r="48" spans="1:5" x14ac:dyDescent="0.25">
      <c r="A48" s="1"/>
      <c r="B48" s="1"/>
      <c r="C48" s="1"/>
      <c r="D48" s="1"/>
      <c r="E48" s="1"/>
    </row>
    <row r="49" spans="1:5" x14ac:dyDescent="0.25">
      <c r="A49" s="1"/>
      <c r="B49" s="1"/>
      <c r="C49" s="1"/>
      <c r="D49" s="1"/>
      <c r="E49" s="1"/>
    </row>
    <row r="50" spans="1:5" x14ac:dyDescent="0.25">
      <c r="A50" s="1"/>
      <c r="B50" s="1"/>
      <c r="C50" s="1"/>
      <c r="D50" s="1"/>
      <c r="E50" s="1"/>
    </row>
  </sheetData>
  <sheetProtection algorithmName="SHA-512" hashValue="S0284ZQlNgCm0ev8/DpAVbrQs96Y9C0jBc7uBvNNsqkwoVhlEmCAEzBAIsUDLeDmjbnkmBNQH2VaDHlTwbbPHw==" saltValue="6CnBMqFf4lDBy2iYHHAv+Q==" spinCount="100000" sheet="1" objects="1" scenarios="1"/>
  <mergeCells count="2">
    <mergeCell ref="B3:D4"/>
    <mergeCell ref="B5:D5"/>
  </mergeCells>
  <pageMargins left="0.70866141732283461" right="0.70866141732283461" top="0.74803149606299213" bottom="0.74803149606299213" header="0.31496062992125984" footer="0.31496062992125984"/>
  <pageSetup paperSize="9" orientation="portrait"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Ark6"/>
  <dimension ref="A1:E50"/>
  <sheetViews>
    <sheetView showGridLines="0" view="pageLayout" zoomScaleNormal="100" workbookViewId="0"/>
  </sheetViews>
  <sheetFormatPr defaultColWidth="9.140625" defaultRowHeight="15" x14ac:dyDescent="0.25"/>
  <cols>
    <col min="1" max="1" width="5.140625" style="2" customWidth="1"/>
    <col min="2" max="2" width="63.140625" style="2" customWidth="1"/>
    <col min="3" max="3" width="10.28515625" style="2" customWidth="1"/>
    <col min="4" max="4" width="3.28515625" style="2" customWidth="1"/>
    <col min="5" max="5" width="5.140625" style="2" customWidth="1"/>
    <col min="6" max="16384" width="9.140625" style="2"/>
  </cols>
  <sheetData>
    <row r="1" spans="1:5" x14ac:dyDescent="0.25">
      <c r="A1" s="1"/>
      <c r="B1" s="1"/>
      <c r="C1" s="1"/>
      <c r="D1" s="1"/>
      <c r="E1" s="1"/>
    </row>
    <row r="2" spans="1:5" x14ac:dyDescent="0.25">
      <c r="A2" s="1"/>
      <c r="B2" s="1"/>
      <c r="C2" s="1"/>
      <c r="D2" s="1"/>
      <c r="E2" s="1"/>
    </row>
    <row r="3" spans="1:5" ht="15" customHeight="1" x14ac:dyDescent="0.25">
      <c r="A3" s="1"/>
      <c r="B3" s="97" t="s">
        <v>204</v>
      </c>
      <c r="C3" s="97"/>
      <c r="D3" s="97"/>
      <c r="E3" s="1"/>
    </row>
    <row r="4" spans="1:5" ht="15" customHeight="1" x14ac:dyDescent="0.25">
      <c r="A4" s="1"/>
      <c r="B4" s="97"/>
      <c r="C4" s="97"/>
      <c r="D4" s="97"/>
      <c r="E4" s="1"/>
    </row>
    <row r="5" spans="1:5" x14ac:dyDescent="0.25">
      <c r="A5" s="1"/>
      <c r="B5" s="98" t="s">
        <v>20</v>
      </c>
      <c r="C5" s="98"/>
      <c r="D5" s="98"/>
      <c r="E5" s="1"/>
    </row>
    <row r="6" spans="1:5" x14ac:dyDescent="0.25">
      <c r="A6" s="1"/>
      <c r="B6" s="1"/>
      <c r="C6" s="1"/>
      <c r="D6" s="1"/>
      <c r="E6" s="1"/>
    </row>
    <row r="7" spans="1:5" x14ac:dyDescent="0.25">
      <c r="A7" s="1"/>
      <c r="B7" s="53" t="s">
        <v>12</v>
      </c>
      <c r="C7" s="54"/>
      <c r="D7" s="19"/>
      <c r="E7" s="1"/>
    </row>
    <row r="8" spans="1:5" ht="15" customHeight="1" x14ac:dyDescent="0.25">
      <c r="A8" s="1"/>
      <c r="B8" s="56" t="s">
        <v>203</v>
      </c>
      <c r="C8" s="7">
        <f>'Fane 2.3. Økonomisk ramme 2026'!C13</f>
        <v>57500765.561704531</v>
      </c>
      <c r="D8" s="8" t="s">
        <v>3</v>
      </c>
      <c r="E8" s="1"/>
    </row>
    <row r="9" spans="1:5" ht="15" customHeight="1" x14ac:dyDescent="0.25">
      <c r="A9" s="1"/>
      <c r="B9" s="29" t="s">
        <v>17</v>
      </c>
      <c r="C9" s="9">
        <f>SUM(C8:C8)*'Fane 13. Nøgletal'!C16</f>
        <v>4646061.8573857257</v>
      </c>
      <c r="D9" s="8" t="s">
        <v>3</v>
      </c>
      <c r="E9" s="1"/>
    </row>
    <row r="10" spans="1:5" ht="15" customHeight="1" x14ac:dyDescent="0.25">
      <c r="A10" s="1"/>
      <c r="B10" s="29" t="s">
        <v>9</v>
      </c>
      <c r="C10" s="9">
        <f>-SUM(C8:C9)*'Fane 5. Individuelt eff. krav'!G9</f>
        <v>-1242936.5483818052</v>
      </c>
      <c r="D10" s="8" t="s">
        <v>3</v>
      </c>
      <c r="E10" s="1"/>
    </row>
    <row r="11" spans="1:5" ht="15" customHeight="1" x14ac:dyDescent="0.25">
      <c r="A11" s="1"/>
      <c r="B11" s="29" t="s">
        <v>22</v>
      </c>
      <c r="C11" s="9">
        <f>-'Fane 4.1. Gen. krav - drift'!G64</f>
        <v>-434979.42429997685</v>
      </c>
      <c r="D11" s="8" t="s">
        <v>3</v>
      </c>
      <c r="E11" s="1"/>
    </row>
    <row r="12" spans="1:5" ht="15" customHeight="1" x14ac:dyDescent="0.25">
      <c r="A12" s="1"/>
      <c r="B12" s="29" t="s">
        <v>23</v>
      </c>
      <c r="C12" s="9">
        <f>-'Fane 4.2. Gen. krav - anlæg'!G64</f>
        <v>0</v>
      </c>
      <c r="D12" s="8" t="s">
        <v>3</v>
      </c>
      <c r="E12" s="1"/>
    </row>
    <row r="13" spans="1:5" x14ac:dyDescent="0.25">
      <c r="A13" s="1"/>
      <c r="B13" s="32" t="s">
        <v>19</v>
      </c>
      <c r="C13" s="10">
        <f>SUM(C8:C12)</f>
        <v>60468911.446408473</v>
      </c>
      <c r="D13" s="11" t="s">
        <v>3</v>
      </c>
      <c r="E13" s="1"/>
    </row>
    <row r="14" spans="1:5" x14ac:dyDescent="0.25">
      <c r="A14" s="1"/>
      <c r="B14" s="53" t="s">
        <v>11</v>
      </c>
      <c r="C14" s="54"/>
      <c r="D14" s="19"/>
      <c r="E14" s="1"/>
    </row>
    <row r="15" spans="1:5" ht="15" customHeight="1" x14ac:dyDescent="0.25">
      <c r="A15" s="1"/>
      <c r="B15" s="55" t="s">
        <v>11</v>
      </c>
      <c r="C15" s="10">
        <f>'Fane 6. Ikke-påvirkelige omk.'!C20*(1+'Fane 13. Nøgletal'!C16)^3</f>
        <v>28433768.97576372</v>
      </c>
      <c r="D15" s="11" t="s">
        <v>3</v>
      </c>
      <c r="E15" s="1"/>
    </row>
    <row r="16" spans="1:5" x14ac:dyDescent="0.25">
      <c r="A16" s="1"/>
      <c r="B16" s="53" t="s">
        <v>117</v>
      </c>
      <c r="C16" s="54"/>
      <c r="D16" s="19"/>
      <c r="E16" s="1"/>
    </row>
    <row r="17" spans="1:5" x14ac:dyDescent="0.25">
      <c r="A17" s="1"/>
      <c r="B17" s="55" t="s">
        <v>118</v>
      </c>
      <c r="C17" s="10">
        <v>0</v>
      </c>
      <c r="D17" s="11" t="s">
        <v>3</v>
      </c>
      <c r="E17" s="1"/>
    </row>
    <row r="18" spans="1:5" x14ac:dyDescent="0.25">
      <c r="A18" s="1"/>
      <c r="B18" s="26" t="s">
        <v>138</v>
      </c>
      <c r="C18" s="54"/>
      <c r="D18" s="19"/>
      <c r="E18" s="1"/>
    </row>
    <row r="19" spans="1:5" x14ac:dyDescent="0.25">
      <c r="A19" s="1"/>
      <c r="B19" s="72" t="s">
        <v>139</v>
      </c>
      <c r="C19" s="10">
        <f>'Fane 8. Skattesagen'!G15</f>
        <v>0</v>
      </c>
      <c r="D19" s="11" t="s">
        <v>3</v>
      </c>
      <c r="E19" s="1"/>
    </row>
    <row r="20" spans="1:5" x14ac:dyDescent="0.25">
      <c r="A20" s="1"/>
      <c r="B20" s="53" t="s">
        <v>205</v>
      </c>
      <c r="C20" s="12">
        <f>SUM(C13,C15,C17,C19)</f>
        <v>88902680.422172189</v>
      </c>
      <c r="D20" s="13" t="s">
        <v>3</v>
      </c>
      <c r="E20" s="1"/>
    </row>
    <row r="21" spans="1:5" x14ac:dyDescent="0.25">
      <c r="A21" s="1"/>
      <c r="B21" s="1"/>
      <c r="C21" s="1"/>
      <c r="D21" s="1"/>
      <c r="E21" s="1"/>
    </row>
    <row r="22" spans="1:5" x14ac:dyDescent="0.25">
      <c r="A22" s="1"/>
      <c r="B22" s="1"/>
      <c r="C22" s="1"/>
      <c r="D22" s="1"/>
      <c r="E22" s="1"/>
    </row>
    <row r="23" spans="1:5" x14ac:dyDescent="0.25">
      <c r="A23" s="1"/>
      <c r="B23" s="1"/>
      <c r="C23" s="1"/>
      <c r="D23" s="1"/>
      <c r="E23" s="1"/>
    </row>
    <row r="24" spans="1:5" x14ac:dyDescent="0.25">
      <c r="A24" s="1"/>
      <c r="B24" s="1"/>
      <c r="C24" s="1"/>
      <c r="D24" s="1"/>
      <c r="E24" s="1"/>
    </row>
    <row r="25" spans="1:5" x14ac:dyDescent="0.25">
      <c r="A25" s="1"/>
      <c r="B25" s="1"/>
      <c r="C25" s="1"/>
      <c r="D25" s="1"/>
      <c r="E25" s="1"/>
    </row>
    <row r="26" spans="1:5" x14ac:dyDescent="0.25">
      <c r="A26" s="1"/>
      <c r="B26" s="1"/>
      <c r="C26" s="1"/>
      <c r="D26" s="1"/>
      <c r="E26" s="1"/>
    </row>
    <row r="27" spans="1:5" x14ac:dyDescent="0.25">
      <c r="A27" s="1"/>
      <c r="B27" s="1"/>
      <c r="C27" s="1"/>
      <c r="D27" s="1"/>
      <c r="E27" s="1"/>
    </row>
    <row r="28" spans="1:5" x14ac:dyDescent="0.25">
      <c r="A28" s="1"/>
      <c r="B28" s="1"/>
      <c r="C28" s="1"/>
      <c r="D28" s="1"/>
      <c r="E28" s="1"/>
    </row>
    <row r="29" spans="1:5" x14ac:dyDescent="0.25">
      <c r="A29" s="1"/>
      <c r="B29" s="1"/>
      <c r="C29" s="1"/>
      <c r="D29" s="1"/>
      <c r="E29" s="1"/>
    </row>
    <row r="30" spans="1:5" x14ac:dyDescent="0.25">
      <c r="A30" s="1"/>
      <c r="B30" s="1"/>
      <c r="C30" s="1"/>
      <c r="D30" s="1"/>
      <c r="E30" s="1"/>
    </row>
    <row r="31" spans="1:5" x14ac:dyDescent="0.25">
      <c r="A31" s="1"/>
      <c r="B31" s="1"/>
      <c r="C31" s="1"/>
      <c r="D31" s="1"/>
      <c r="E31" s="1"/>
    </row>
    <row r="32" spans="1:5" x14ac:dyDescent="0.25">
      <c r="A32" s="1"/>
      <c r="B32" s="1"/>
      <c r="C32" s="1"/>
      <c r="D32" s="1"/>
      <c r="E32" s="1"/>
    </row>
    <row r="33" spans="1:5" x14ac:dyDescent="0.25">
      <c r="A33" s="1"/>
      <c r="B33" s="1"/>
      <c r="C33" s="1"/>
      <c r="D33" s="1"/>
      <c r="E33" s="1"/>
    </row>
    <row r="34" spans="1:5" x14ac:dyDescent="0.25">
      <c r="A34" s="1"/>
      <c r="B34" s="1"/>
      <c r="C34" s="1"/>
      <c r="D34" s="1"/>
      <c r="E34" s="1"/>
    </row>
    <row r="35" spans="1:5" x14ac:dyDescent="0.25">
      <c r="A35" s="1"/>
      <c r="B35" s="1"/>
      <c r="C35" s="1"/>
      <c r="D35" s="1"/>
      <c r="E35" s="1"/>
    </row>
    <row r="36" spans="1:5" x14ac:dyDescent="0.25">
      <c r="A36" s="1"/>
      <c r="B36" s="1"/>
      <c r="C36" s="1"/>
      <c r="D36" s="1"/>
      <c r="E36" s="1"/>
    </row>
    <row r="37" spans="1:5" x14ac:dyDescent="0.25">
      <c r="A37" s="1"/>
      <c r="B37" s="1"/>
      <c r="C37" s="1"/>
      <c r="D37" s="1"/>
      <c r="E37" s="1"/>
    </row>
    <row r="38" spans="1:5" x14ac:dyDescent="0.25">
      <c r="A38" s="1"/>
      <c r="B38" s="1"/>
      <c r="C38" s="1"/>
      <c r="D38" s="1"/>
      <c r="E38" s="1"/>
    </row>
    <row r="39" spans="1:5" x14ac:dyDescent="0.25">
      <c r="A39" s="1"/>
      <c r="B39" s="1"/>
      <c r="C39" s="1"/>
      <c r="D39" s="1"/>
      <c r="E39" s="1"/>
    </row>
    <row r="40" spans="1:5" x14ac:dyDescent="0.25">
      <c r="A40" s="1"/>
      <c r="B40" s="1"/>
      <c r="C40" s="1"/>
      <c r="D40" s="1"/>
      <c r="E40" s="1"/>
    </row>
    <row r="41" spans="1:5" x14ac:dyDescent="0.25">
      <c r="A41" s="1"/>
      <c r="B41" s="1"/>
      <c r="C41" s="1"/>
      <c r="D41" s="1"/>
      <c r="E41" s="1"/>
    </row>
    <row r="42" spans="1:5" x14ac:dyDescent="0.25">
      <c r="A42" s="1"/>
      <c r="B42" s="1"/>
      <c r="C42" s="1"/>
      <c r="D42" s="1"/>
      <c r="E42" s="1"/>
    </row>
    <row r="43" spans="1:5" x14ac:dyDescent="0.25">
      <c r="A43" s="1"/>
      <c r="B43" s="1"/>
      <c r="C43" s="1"/>
      <c r="D43" s="1"/>
      <c r="E43" s="1"/>
    </row>
    <row r="44" spans="1:5" x14ac:dyDescent="0.25">
      <c r="A44" s="1"/>
      <c r="B44" s="1"/>
      <c r="C44" s="1"/>
      <c r="D44" s="1"/>
      <c r="E44" s="1"/>
    </row>
    <row r="45" spans="1:5" x14ac:dyDescent="0.25">
      <c r="A45" s="1"/>
      <c r="B45" s="1"/>
      <c r="C45" s="1"/>
      <c r="D45" s="1"/>
      <c r="E45" s="1"/>
    </row>
    <row r="46" spans="1:5" x14ac:dyDescent="0.25">
      <c r="A46" s="1"/>
      <c r="B46" s="1"/>
      <c r="C46" s="1"/>
      <c r="D46" s="1"/>
      <c r="E46" s="1"/>
    </row>
    <row r="47" spans="1:5" x14ac:dyDescent="0.25">
      <c r="A47" s="1"/>
      <c r="B47" s="1"/>
      <c r="C47" s="1"/>
      <c r="D47" s="1"/>
      <c r="E47" s="1"/>
    </row>
    <row r="48" spans="1:5" x14ac:dyDescent="0.25">
      <c r="A48" s="1"/>
      <c r="B48" s="1"/>
      <c r="C48" s="1"/>
      <c r="D48" s="1"/>
      <c r="E48" s="1"/>
    </row>
    <row r="49" spans="1:5" x14ac:dyDescent="0.25">
      <c r="A49" s="1"/>
      <c r="B49" s="1"/>
      <c r="C49" s="1"/>
      <c r="D49" s="1"/>
      <c r="E49" s="1"/>
    </row>
    <row r="50" spans="1:5" x14ac:dyDescent="0.25">
      <c r="A50" s="1"/>
      <c r="B50" s="1"/>
      <c r="C50" s="1"/>
      <c r="D50" s="1"/>
      <c r="E50" s="1"/>
    </row>
  </sheetData>
  <sheetProtection algorithmName="SHA-512" hashValue="Vb7pBxQQ3J/c0mtN/czwMu8TBCKJNUl9+jp2DZecEzechxCABatiuS/4Bhwe+NGHKsy44NTV/Lze5bOW1MLlQA==" saltValue="aCqwiTaxpSgxxcaD/nQVQw==" spinCount="100000" sheet="1" objects="1" scenarios="1"/>
  <mergeCells count="2">
    <mergeCell ref="B3:D4"/>
    <mergeCell ref="B5:D5"/>
  </mergeCells>
  <pageMargins left="0.70866141732283461" right="0.70866141732283461" top="0.74803149606299213" bottom="0.74803149606299213" header="0.31496062992125984" footer="0.31496062992125984"/>
  <pageSetup paperSize="9" orientation="portrait" r:id="rId1"/>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codeName="Ark7"/>
  <dimension ref="A1:E45"/>
  <sheetViews>
    <sheetView showGridLines="0" view="pageLayout" zoomScaleNormal="100" workbookViewId="0"/>
  </sheetViews>
  <sheetFormatPr defaultColWidth="9.140625" defaultRowHeight="15" x14ac:dyDescent="0.25"/>
  <cols>
    <col min="1" max="1" width="6.5703125" style="2" customWidth="1"/>
    <col min="2" max="2" width="56.7109375" style="2" customWidth="1"/>
    <col min="3" max="3" width="12.7109375" style="2" bestFit="1" customWidth="1"/>
    <col min="4" max="4" width="3" style="2" customWidth="1"/>
    <col min="5" max="5" width="6.28515625" style="2" customWidth="1"/>
    <col min="6" max="16384" width="9.140625" style="2"/>
  </cols>
  <sheetData>
    <row r="1" spans="1:5" x14ac:dyDescent="0.25">
      <c r="A1" s="1"/>
      <c r="B1" s="1"/>
      <c r="C1" s="1"/>
      <c r="D1" s="1"/>
      <c r="E1" s="1"/>
    </row>
    <row r="2" spans="1:5" x14ac:dyDescent="0.25">
      <c r="A2" s="1"/>
      <c r="B2" s="1"/>
      <c r="C2" s="1"/>
      <c r="D2" s="1"/>
      <c r="E2" s="1"/>
    </row>
    <row r="3" spans="1:5" ht="24.95" customHeight="1" x14ac:dyDescent="0.25">
      <c r="A3" s="1"/>
      <c r="B3" s="100" t="s">
        <v>201</v>
      </c>
      <c r="C3" s="100"/>
      <c r="D3" s="100"/>
      <c r="E3" s="1"/>
    </row>
    <row r="4" spans="1:5" x14ac:dyDescent="0.25">
      <c r="A4" s="1"/>
      <c r="B4" s="100"/>
      <c r="C4" s="100"/>
      <c r="D4" s="100"/>
      <c r="E4" s="1"/>
    </row>
    <row r="5" spans="1:5" x14ac:dyDescent="0.25">
      <c r="A5" s="1"/>
      <c r="B5" s="1"/>
      <c r="C5" s="1"/>
      <c r="D5" s="1"/>
      <c r="E5" s="1"/>
    </row>
    <row r="6" spans="1:5" x14ac:dyDescent="0.25">
      <c r="A6" s="1"/>
      <c r="B6" s="1"/>
      <c r="C6" s="1"/>
      <c r="D6" s="1"/>
      <c r="E6" s="1"/>
    </row>
    <row r="7" spans="1:5" x14ac:dyDescent="0.25">
      <c r="A7" s="1"/>
      <c r="B7" s="53" t="s">
        <v>202</v>
      </c>
      <c r="C7" s="54"/>
      <c r="D7" s="19"/>
      <c r="E7" s="1"/>
    </row>
    <row r="8" spans="1:5" x14ac:dyDescent="0.25">
      <c r="A8" s="1"/>
      <c r="B8" s="56" t="s">
        <v>108</v>
      </c>
      <c r="C8" s="7">
        <v>50810642.870588288</v>
      </c>
      <c r="D8" s="8" t="s">
        <v>3</v>
      </c>
      <c r="E8" s="1"/>
    </row>
    <row r="9" spans="1:5" x14ac:dyDescent="0.25">
      <c r="A9" s="1"/>
      <c r="B9" s="24" t="s">
        <v>33</v>
      </c>
      <c r="C9" s="7">
        <v>81232.464000000007</v>
      </c>
      <c r="D9" s="8" t="s">
        <v>3</v>
      </c>
      <c r="E9" s="1"/>
    </row>
    <row r="10" spans="1:5" x14ac:dyDescent="0.25">
      <c r="A10" s="1"/>
      <c r="B10" s="24" t="s">
        <v>34</v>
      </c>
      <c r="C10" s="9">
        <v>154947.50760000001</v>
      </c>
      <c r="D10" s="8" t="s">
        <v>3</v>
      </c>
      <c r="E10" s="1"/>
    </row>
    <row r="11" spans="1:5" x14ac:dyDescent="0.25">
      <c r="A11" s="1"/>
      <c r="B11" s="24" t="s">
        <v>25</v>
      </c>
      <c r="C11" s="9">
        <v>0</v>
      </c>
      <c r="D11" s="8" t="s">
        <v>3</v>
      </c>
      <c r="E11" s="1"/>
    </row>
    <row r="12" spans="1:5" x14ac:dyDescent="0.25">
      <c r="A12" s="1"/>
      <c r="B12" s="24" t="s">
        <v>24</v>
      </c>
      <c r="C12" s="9">
        <v>0</v>
      </c>
      <c r="D12" s="8" t="s">
        <v>3</v>
      </c>
      <c r="E12" s="1"/>
    </row>
    <row r="13" spans="1:5" x14ac:dyDescent="0.25">
      <c r="A13" s="1"/>
      <c r="B13" s="24" t="s">
        <v>106</v>
      </c>
      <c r="C13" s="9">
        <v>0</v>
      </c>
      <c r="D13" s="8" t="s">
        <v>3</v>
      </c>
      <c r="E13" s="1"/>
    </row>
    <row r="14" spans="1:5" x14ac:dyDescent="0.25">
      <c r="A14" s="1"/>
      <c r="B14" s="24" t="s">
        <v>107</v>
      </c>
      <c r="C14" s="9">
        <v>0</v>
      </c>
      <c r="D14" s="8" t="s">
        <v>3</v>
      </c>
      <c r="E14" s="1"/>
    </row>
    <row r="15" spans="1:5" x14ac:dyDescent="0.25">
      <c r="A15" s="1"/>
      <c r="B15" s="24" t="s">
        <v>17</v>
      </c>
      <c r="C15" s="9">
        <v>1817266.8931819031</v>
      </c>
      <c r="D15" s="8" t="s">
        <v>3</v>
      </c>
      <c r="E15" s="1"/>
    </row>
    <row r="16" spans="1:5" x14ac:dyDescent="0.25">
      <c r="A16" s="1"/>
      <c r="B16" s="24" t="s">
        <v>9</v>
      </c>
      <c r="C16" s="9">
        <v>-1057281.794707404</v>
      </c>
      <c r="D16" s="8" t="s">
        <v>3</v>
      </c>
      <c r="E16" s="1"/>
    </row>
    <row r="17" spans="1:5" x14ac:dyDescent="0.25">
      <c r="A17" s="1"/>
      <c r="B17" s="24" t="s">
        <v>22</v>
      </c>
      <c r="C17" s="9">
        <v>-359789.40643513977</v>
      </c>
      <c r="D17" s="8" t="s">
        <v>3</v>
      </c>
      <c r="E17" s="1"/>
    </row>
    <row r="18" spans="1:5" x14ac:dyDescent="0.25">
      <c r="A18" s="1"/>
      <c r="B18" s="24" t="s">
        <v>23</v>
      </c>
      <c r="C18" s="9">
        <v>0</v>
      </c>
      <c r="D18" s="8" t="s">
        <v>3</v>
      </c>
      <c r="E18" s="1"/>
    </row>
    <row r="19" spans="1:5" x14ac:dyDescent="0.25">
      <c r="A19" s="1"/>
      <c r="B19" s="73" t="s">
        <v>19</v>
      </c>
      <c r="C19" s="10">
        <v>51447018.534227654</v>
      </c>
      <c r="D19" s="11" t="s">
        <v>3</v>
      </c>
      <c r="E19" s="1"/>
    </row>
    <row r="20" spans="1:5" x14ac:dyDescent="0.25">
      <c r="A20" s="1"/>
      <c r="B20" s="53" t="s">
        <v>11</v>
      </c>
      <c r="C20" s="54"/>
      <c r="D20" s="19"/>
      <c r="E20" s="1"/>
    </row>
    <row r="21" spans="1:5" x14ac:dyDescent="0.25">
      <c r="A21" s="1"/>
      <c r="B21" s="55" t="s">
        <v>11</v>
      </c>
      <c r="C21" s="10">
        <v>21851239.328616962</v>
      </c>
      <c r="D21" s="11" t="s">
        <v>3</v>
      </c>
      <c r="E21" s="1"/>
    </row>
    <row r="22" spans="1:5" x14ac:dyDescent="0.25">
      <c r="A22" s="1"/>
      <c r="B22" s="53" t="s">
        <v>75</v>
      </c>
      <c r="C22" s="54"/>
      <c r="D22" s="19"/>
      <c r="E22" s="1"/>
    </row>
    <row r="23" spans="1:5" x14ac:dyDescent="0.25">
      <c r="A23" s="1"/>
      <c r="B23" s="24" t="s">
        <v>71</v>
      </c>
      <c r="C23" s="9">
        <v>142822.62326592</v>
      </c>
      <c r="D23" s="8" t="s">
        <v>3</v>
      </c>
      <c r="E23" s="1"/>
    </row>
    <row r="24" spans="1:5" x14ac:dyDescent="0.25">
      <c r="A24" s="1"/>
      <c r="B24" s="24" t="s">
        <v>72</v>
      </c>
      <c r="C24" s="9">
        <v>0</v>
      </c>
      <c r="D24" s="8" t="s">
        <v>3</v>
      </c>
      <c r="E24" s="1"/>
    </row>
    <row r="25" spans="1:5" x14ac:dyDescent="0.25">
      <c r="A25" s="1"/>
      <c r="B25" s="24" t="s">
        <v>164</v>
      </c>
      <c r="C25" s="9">
        <v>-5712.9049306368006</v>
      </c>
      <c r="D25" s="8" t="s">
        <v>3</v>
      </c>
      <c r="E25" s="1"/>
    </row>
    <row r="26" spans="1:5" x14ac:dyDescent="0.25">
      <c r="A26" s="1"/>
      <c r="B26" s="24" t="s">
        <v>165</v>
      </c>
      <c r="C26" s="9">
        <v>0</v>
      </c>
      <c r="D26" s="8" t="s">
        <v>3</v>
      </c>
      <c r="E26" s="1"/>
    </row>
    <row r="27" spans="1:5" x14ac:dyDescent="0.25">
      <c r="A27" s="1"/>
      <c r="B27" s="73" t="s">
        <v>76</v>
      </c>
      <c r="C27" s="49">
        <v>137109.71833528319</v>
      </c>
      <c r="D27" s="11" t="s">
        <v>3</v>
      </c>
      <c r="E27" s="1"/>
    </row>
    <row r="28" spans="1:5" x14ac:dyDescent="0.25">
      <c r="A28" s="1"/>
      <c r="B28" s="26" t="s">
        <v>117</v>
      </c>
      <c r="C28" s="54"/>
      <c r="D28" s="19"/>
      <c r="E28" s="1"/>
    </row>
    <row r="29" spans="1:5" x14ac:dyDescent="0.25">
      <c r="A29" s="1"/>
      <c r="B29" s="72" t="s">
        <v>118</v>
      </c>
      <c r="C29" s="10">
        <v>0</v>
      </c>
      <c r="D29" s="11" t="s">
        <v>3</v>
      </c>
      <c r="E29" s="1"/>
    </row>
    <row r="30" spans="1:5" x14ac:dyDescent="0.25">
      <c r="A30" s="1"/>
      <c r="B30" s="26" t="s">
        <v>138</v>
      </c>
      <c r="C30" s="54"/>
      <c r="D30" s="19"/>
      <c r="E30" s="1"/>
    </row>
    <row r="31" spans="1:5" x14ac:dyDescent="0.25">
      <c r="A31" s="1"/>
      <c r="B31" s="72" t="s">
        <v>139</v>
      </c>
      <c r="C31" s="10">
        <v>0</v>
      </c>
      <c r="D31" s="11" t="s">
        <v>3</v>
      </c>
      <c r="E31" s="1"/>
    </row>
    <row r="32" spans="1:5" x14ac:dyDescent="0.25">
      <c r="A32" s="1"/>
      <c r="B32" s="53" t="s">
        <v>239</v>
      </c>
      <c r="C32" s="33">
        <v>73435367.581179902</v>
      </c>
      <c r="D32" s="19" t="s">
        <v>3</v>
      </c>
      <c r="E32" s="1"/>
    </row>
    <row r="33" spans="1:5" ht="30" customHeight="1" x14ac:dyDescent="0.25">
      <c r="A33" s="1"/>
      <c r="B33" s="99" t="s">
        <v>240</v>
      </c>
      <c r="C33" s="99"/>
      <c r="D33" s="99"/>
      <c r="E33" s="1"/>
    </row>
    <row r="34" spans="1:5" x14ac:dyDescent="0.25">
      <c r="A34" s="1"/>
      <c r="B34" s="1"/>
      <c r="C34" s="1"/>
      <c r="D34" s="1"/>
      <c r="E34" s="1"/>
    </row>
    <row r="35" spans="1:5" x14ac:dyDescent="0.25">
      <c r="A35" s="1"/>
      <c r="B35" s="1"/>
      <c r="C35" s="1"/>
      <c r="D35" s="1"/>
      <c r="E35" s="1"/>
    </row>
    <row r="36" spans="1:5" x14ac:dyDescent="0.25">
      <c r="A36" s="1"/>
      <c r="B36" s="1"/>
      <c r="C36" s="1"/>
      <c r="D36" s="1"/>
      <c r="E36" s="1"/>
    </row>
    <row r="37" spans="1:5" x14ac:dyDescent="0.25">
      <c r="A37" s="1"/>
      <c r="B37" s="1"/>
      <c r="C37" s="1"/>
      <c r="D37" s="1"/>
      <c r="E37" s="1"/>
    </row>
    <row r="38" spans="1:5" x14ac:dyDescent="0.25">
      <c r="A38" s="1"/>
      <c r="B38" s="1"/>
      <c r="C38" s="1"/>
      <c r="D38" s="1"/>
      <c r="E38" s="1"/>
    </row>
    <row r="39" spans="1:5" x14ac:dyDescent="0.25">
      <c r="A39" s="1"/>
      <c r="B39" s="1"/>
      <c r="C39" s="1"/>
      <c r="D39" s="1"/>
      <c r="E39" s="1"/>
    </row>
    <row r="40" spans="1:5" x14ac:dyDescent="0.25">
      <c r="A40" s="1"/>
      <c r="B40" s="1"/>
      <c r="C40" s="1"/>
      <c r="D40" s="1"/>
      <c r="E40" s="1"/>
    </row>
    <row r="41" spans="1:5" x14ac:dyDescent="0.25">
      <c r="A41" s="1"/>
      <c r="B41" s="1"/>
      <c r="C41" s="1"/>
      <c r="D41" s="1"/>
      <c r="E41" s="1"/>
    </row>
    <row r="42" spans="1:5" x14ac:dyDescent="0.25">
      <c r="A42" s="1"/>
      <c r="B42" s="1"/>
      <c r="C42" s="1"/>
      <c r="D42" s="1"/>
      <c r="E42" s="1"/>
    </row>
    <row r="43" spans="1:5" x14ac:dyDescent="0.25">
      <c r="A43" s="1"/>
      <c r="B43" s="1"/>
      <c r="C43" s="1"/>
      <c r="D43" s="1"/>
      <c r="E43" s="1"/>
    </row>
    <row r="44" spans="1:5" x14ac:dyDescent="0.25">
      <c r="A44" s="1"/>
      <c r="B44" s="1"/>
      <c r="C44" s="1"/>
      <c r="D44" s="1"/>
      <c r="E44" s="1"/>
    </row>
    <row r="45" spans="1:5" x14ac:dyDescent="0.25">
      <c r="A45" s="1"/>
      <c r="B45" s="1"/>
      <c r="C45" s="1"/>
      <c r="D45" s="1"/>
      <c r="E45" s="1"/>
    </row>
  </sheetData>
  <sheetProtection algorithmName="SHA-512" hashValue="itHt6pPmgO1WNIj50hcKwAmDOjzxDPP8jpz/qIqZR/uQ0eruUdq+GbHQwr6snCpvNSC7lwe4B58dzOaXNMjeXg==" saltValue="kZb6V7J1BoxuvgDm0lG47Q==" spinCount="100000" sheet="1" objects="1" scenarios="1"/>
  <mergeCells count="2">
    <mergeCell ref="B33:D33"/>
    <mergeCell ref="B3:D4"/>
  </mergeCells>
  <pageMargins left="0.70866141732283461" right="0.70866141732283461" top="0.74803149606299213" bottom="0.74803149606299213" header="0.31496062992125984" footer="0.31496062992125984"/>
  <pageSetup paperSize="9" orientation="portrait" r:id="rId1"/>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codeName="Ark8"/>
  <dimension ref="A1:I100"/>
  <sheetViews>
    <sheetView showGridLines="0" view="pageLayout" zoomScaleNormal="100" workbookViewId="0"/>
  </sheetViews>
  <sheetFormatPr defaultColWidth="9.140625" defaultRowHeight="15" x14ac:dyDescent="0.25"/>
  <cols>
    <col min="1" max="1" width="5.28515625" style="2" customWidth="1"/>
    <col min="2" max="5" width="9.140625" style="2"/>
    <col min="6" max="6" width="20.140625" style="2" customWidth="1"/>
    <col min="7" max="7" width="13.42578125" style="37" customWidth="1"/>
    <col min="8" max="8" width="3.7109375" style="2" customWidth="1"/>
    <col min="9" max="9" width="5.28515625" style="2" customWidth="1"/>
    <col min="10" max="16384" width="9.140625" style="2"/>
  </cols>
  <sheetData>
    <row r="1" spans="1:9" ht="15" customHeight="1" x14ac:dyDescent="0.25">
      <c r="A1" s="1"/>
      <c r="B1" s="100" t="s">
        <v>90</v>
      </c>
      <c r="C1" s="100"/>
      <c r="D1" s="100"/>
      <c r="E1" s="100"/>
      <c r="F1" s="100"/>
      <c r="G1" s="100"/>
      <c r="H1" s="100"/>
      <c r="I1" s="1"/>
    </row>
    <row r="2" spans="1:9" ht="15" customHeight="1" x14ac:dyDescent="0.25">
      <c r="A2" s="1"/>
      <c r="B2" s="100"/>
      <c r="C2" s="100"/>
      <c r="D2" s="100"/>
      <c r="E2" s="100"/>
      <c r="F2" s="100"/>
      <c r="G2" s="100"/>
      <c r="H2" s="100"/>
      <c r="I2" s="1"/>
    </row>
    <row r="3" spans="1:9" ht="15" customHeight="1" x14ac:dyDescent="0.25">
      <c r="A3" s="1"/>
      <c r="B3" s="100"/>
      <c r="C3" s="100"/>
      <c r="D3" s="100"/>
      <c r="E3" s="100"/>
      <c r="F3" s="100"/>
      <c r="G3" s="100"/>
      <c r="H3" s="100"/>
      <c r="I3" s="1"/>
    </row>
    <row r="4" spans="1:9" x14ac:dyDescent="0.25">
      <c r="A4" s="1"/>
      <c r="B4" s="101" t="s">
        <v>44</v>
      </c>
      <c r="C4" s="102"/>
      <c r="D4" s="102"/>
      <c r="E4" s="102"/>
      <c r="F4" s="102"/>
      <c r="G4" s="102"/>
      <c r="H4" s="103"/>
      <c r="I4" s="1"/>
    </row>
    <row r="5" spans="1:9" x14ac:dyDescent="0.25">
      <c r="A5" s="1"/>
      <c r="B5" s="104" t="s">
        <v>36</v>
      </c>
      <c r="C5" s="105"/>
      <c r="D5" s="105"/>
      <c r="E5" s="105"/>
      <c r="F5" s="106"/>
      <c r="G5" s="47">
        <v>18348008.436917938</v>
      </c>
      <c r="H5" s="14" t="s">
        <v>3</v>
      </c>
      <c r="I5" s="1"/>
    </row>
    <row r="6" spans="1:9" x14ac:dyDescent="0.25">
      <c r="A6" s="1"/>
      <c r="B6" s="104" t="s">
        <v>37</v>
      </c>
      <c r="C6" s="105"/>
      <c r="D6" s="105"/>
      <c r="E6" s="105"/>
      <c r="F6" s="106"/>
      <c r="G6" s="22">
        <f>G5*'Fane 13. Nøgletal'!C33</f>
        <v>366960.16873835877</v>
      </c>
      <c r="H6" s="14" t="s">
        <v>3</v>
      </c>
      <c r="I6" s="1"/>
    </row>
    <row r="7" spans="1:9" x14ac:dyDescent="0.25">
      <c r="A7" s="1"/>
      <c r="B7" s="53"/>
      <c r="C7" s="54"/>
      <c r="D7" s="54"/>
      <c r="E7" s="54"/>
      <c r="F7" s="54"/>
      <c r="G7" s="35"/>
      <c r="H7" s="19"/>
      <c r="I7" s="1"/>
    </row>
    <row r="8" spans="1:9" x14ac:dyDescent="0.25">
      <c r="A8" s="1"/>
      <c r="B8" s="1"/>
      <c r="C8" s="1"/>
      <c r="D8" s="1"/>
      <c r="E8" s="1"/>
      <c r="F8" s="1"/>
      <c r="G8" s="36"/>
      <c r="H8" s="1"/>
      <c r="I8" s="1"/>
    </row>
    <row r="9" spans="1:9" x14ac:dyDescent="0.25">
      <c r="A9" s="1"/>
      <c r="B9" s="101" t="s">
        <v>45</v>
      </c>
      <c r="C9" s="102"/>
      <c r="D9" s="102"/>
      <c r="E9" s="102"/>
      <c r="F9" s="102"/>
      <c r="G9" s="102"/>
      <c r="H9" s="103"/>
      <c r="I9" s="1"/>
    </row>
    <row r="10" spans="1:9" x14ac:dyDescent="0.25">
      <c r="A10" s="1"/>
      <c r="B10" s="104" t="s">
        <v>38</v>
      </c>
      <c r="C10" s="105"/>
      <c r="D10" s="105"/>
      <c r="E10" s="105"/>
      <c r="F10" s="106"/>
      <c r="G10" s="22">
        <f>(G5-G6)*(1+'Fane 13. Nøgletal'!C9)</f>
        <v>18209407.58118546</v>
      </c>
      <c r="H10" s="14" t="s">
        <v>3</v>
      </c>
      <c r="I10" s="1"/>
    </row>
    <row r="11" spans="1:9" x14ac:dyDescent="0.25">
      <c r="A11" s="1"/>
      <c r="B11" s="107" t="s">
        <v>228</v>
      </c>
      <c r="C11" s="108"/>
      <c r="D11" s="108"/>
      <c r="E11" s="108"/>
      <c r="F11" s="109"/>
      <c r="G11" s="47">
        <v>0</v>
      </c>
      <c r="H11" s="14" t="s">
        <v>3</v>
      </c>
      <c r="I11" s="1"/>
    </row>
    <row r="12" spans="1:9" x14ac:dyDescent="0.25">
      <c r="A12" s="1"/>
      <c r="B12" s="104" t="s">
        <v>39</v>
      </c>
      <c r="C12" s="105"/>
      <c r="D12" s="105"/>
      <c r="E12" s="105"/>
      <c r="F12" s="106"/>
      <c r="G12" s="22">
        <f>(G10+G11)*'Fane 13. Nøgletal'!C33</f>
        <v>364188.15162370919</v>
      </c>
      <c r="H12" s="14" t="s">
        <v>3</v>
      </c>
      <c r="I12" s="1"/>
    </row>
    <row r="13" spans="1:9" x14ac:dyDescent="0.25">
      <c r="A13" s="1"/>
      <c r="B13" s="53"/>
      <c r="C13" s="54"/>
      <c r="D13" s="54"/>
      <c r="E13" s="54"/>
      <c r="F13" s="54"/>
      <c r="G13" s="35"/>
      <c r="H13" s="19"/>
      <c r="I13" s="1"/>
    </row>
    <row r="14" spans="1:9" x14ac:dyDescent="0.25">
      <c r="A14" s="1"/>
      <c r="B14" s="1"/>
      <c r="C14" s="1"/>
      <c r="D14" s="1"/>
      <c r="E14" s="1"/>
      <c r="F14" s="1"/>
      <c r="G14" s="36"/>
      <c r="H14" s="1"/>
      <c r="I14" s="1"/>
    </row>
    <row r="15" spans="1:9" x14ac:dyDescent="0.25">
      <c r="A15" s="1"/>
      <c r="B15" s="101" t="s">
        <v>46</v>
      </c>
      <c r="C15" s="102"/>
      <c r="D15" s="102"/>
      <c r="E15" s="102"/>
      <c r="F15" s="102"/>
      <c r="G15" s="102"/>
      <c r="H15" s="103"/>
      <c r="I15" s="1"/>
    </row>
    <row r="16" spans="1:9" x14ac:dyDescent="0.25">
      <c r="A16" s="1"/>
      <c r="B16" s="104" t="s">
        <v>40</v>
      </c>
      <c r="C16" s="105"/>
      <c r="D16" s="105"/>
      <c r="E16" s="105"/>
      <c r="F16" s="106"/>
      <c r="G16" s="22">
        <f>(G10+G11-G12)*(1+'Fane 13. Nøgletal'!C11)</f>
        <v>18146803.637921341</v>
      </c>
      <c r="H16" s="14" t="s">
        <v>3</v>
      </c>
      <c r="I16" s="1"/>
    </row>
    <row r="17" spans="1:9" x14ac:dyDescent="0.25">
      <c r="A17" s="1"/>
      <c r="B17" s="104" t="s">
        <v>100</v>
      </c>
      <c r="C17" s="105"/>
      <c r="D17" s="105"/>
      <c r="E17" s="105"/>
      <c r="F17" s="106"/>
      <c r="G17" s="47">
        <v>-156485.86004361912</v>
      </c>
      <c r="H17" s="14" t="s">
        <v>3</v>
      </c>
      <c r="I17" s="1"/>
    </row>
    <row r="18" spans="1:9" x14ac:dyDescent="0.25">
      <c r="A18" s="1"/>
      <c r="B18" s="107" t="s">
        <v>229</v>
      </c>
      <c r="C18" s="108"/>
      <c r="D18" s="108"/>
      <c r="E18" s="108"/>
      <c r="F18" s="109"/>
      <c r="G18" s="47">
        <v>0</v>
      </c>
      <c r="H18" s="14" t="s">
        <v>3</v>
      </c>
      <c r="I18" s="1"/>
    </row>
    <row r="19" spans="1:9" x14ac:dyDescent="0.25">
      <c r="A19" s="1"/>
      <c r="B19" s="104" t="s">
        <v>41</v>
      </c>
      <c r="C19" s="105"/>
      <c r="D19" s="105"/>
      <c r="E19" s="105"/>
      <c r="F19" s="106"/>
      <c r="G19" s="22">
        <f>SUM(G16:G18)*'Fane 13. Nøgletal'!C33</f>
        <v>359806.35555755446</v>
      </c>
      <c r="H19" s="14" t="s">
        <v>3</v>
      </c>
      <c r="I19" s="1"/>
    </row>
    <row r="20" spans="1:9" x14ac:dyDescent="0.25">
      <c r="A20" s="1"/>
      <c r="B20" s="53"/>
      <c r="C20" s="54"/>
      <c r="D20" s="54"/>
      <c r="E20" s="54"/>
      <c r="F20" s="54"/>
      <c r="G20" s="35"/>
      <c r="H20" s="19"/>
      <c r="I20" s="1"/>
    </row>
    <row r="21" spans="1:9" x14ac:dyDescent="0.25">
      <c r="A21" s="1"/>
      <c r="B21" s="1"/>
      <c r="C21" s="1"/>
      <c r="D21" s="1"/>
      <c r="E21" s="1"/>
      <c r="F21" s="1"/>
      <c r="G21" s="36"/>
      <c r="H21" s="1"/>
      <c r="I21" s="1"/>
    </row>
    <row r="22" spans="1:9" x14ac:dyDescent="0.25">
      <c r="A22" s="1"/>
      <c r="B22" s="101" t="s">
        <v>47</v>
      </c>
      <c r="C22" s="102"/>
      <c r="D22" s="102"/>
      <c r="E22" s="102"/>
      <c r="F22" s="102"/>
      <c r="G22" s="102"/>
      <c r="H22" s="103"/>
      <c r="I22" s="1"/>
    </row>
    <row r="23" spans="1:9" x14ac:dyDescent="0.25">
      <c r="A23" s="1"/>
      <c r="B23" s="104" t="s">
        <v>42</v>
      </c>
      <c r="C23" s="105"/>
      <c r="D23" s="105"/>
      <c r="E23" s="105"/>
      <c r="F23" s="106"/>
      <c r="G23" s="22">
        <f>(SUM(G16:G18)-G19)*(1+'Fane 13. Nøgletal'!C11)</f>
        <v>17928467.06535738</v>
      </c>
      <c r="H23" s="14" t="s">
        <v>3</v>
      </c>
      <c r="I23" s="1"/>
    </row>
    <row r="24" spans="1:9" x14ac:dyDescent="0.25">
      <c r="A24" s="1"/>
      <c r="B24" s="107" t="s">
        <v>230</v>
      </c>
      <c r="C24" s="108"/>
      <c r="D24" s="108"/>
      <c r="E24" s="108"/>
      <c r="F24" s="109"/>
      <c r="G24" s="47">
        <v>0</v>
      </c>
      <c r="H24" s="14" t="s">
        <v>3</v>
      </c>
      <c r="I24" s="1"/>
    </row>
    <row r="25" spans="1:9" x14ac:dyDescent="0.25">
      <c r="A25" s="1"/>
      <c r="B25" s="104" t="s">
        <v>43</v>
      </c>
      <c r="C25" s="105"/>
      <c r="D25" s="105"/>
      <c r="E25" s="105"/>
      <c r="F25" s="106"/>
      <c r="G25" s="22">
        <f>(G23+G24)*'Fane 13. Nøgletal'!C33</f>
        <v>358569.34130714758</v>
      </c>
      <c r="H25" s="14" t="s">
        <v>3</v>
      </c>
      <c r="I25" s="1"/>
    </row>
    <row r="26" spans="1:9" x14ac:dyDescent="0.25">
      <c r="A26" s="1"/>
      <c r="B26" s="53"/>
      <c r="C26" s="54"/>
      <c r="D26" s="54"/>
      <c r="E26" s="54"/>
      <c r="F26" s="54"/>
      <c r="G26" s="35"/>
      <c r="H26" s="19"/>
      <c r="I26" s="1"/>
    </row>
    <row r="27" spans="1:9" x14ac:dyDescent="0.25">
      <c r="A27" s="1"/>
      <c r="B27" s="1"/>
      <c r="C27" s="1"/>
      <c r="D27" s="1"/>
      <c r="E27" s="1"/>
      <c r="F27" s="1"/>
      <c r="G27" s="36"/>
      <c r="H27" s="1"/>
      <c r="I27" s="1"/>
    </row>
    <row r="28" spans="1:9" x14ac:dyDescent="0.25">
      <c r="A28" s="1"/>
      <c r="B28" s="101" t="s">
        <v>121</v>
      </c>
      <c r="C28" s="102"/>
      <c r="D28" s="102"/>
      <c r="E28" s="102"/>
      <c r="F28" s="102"/>
      <c r="G28" s="102"/>
      <c r="H28" s="103"/>
      <c r="I28" s="1"/>
    </row>
    <row r="29" spans="1:9" x14ac:dyDescent="0.25">
      <c r="A29" s="1"/>
      <c r="B29" s="104" t="s">
        <v>50</v>
      </c>
      <c r="C29" s="105"/>
      <c r="D29" s="105"/>
      <c r="E29" s="105"/>
      <c r="F29" s="106"/>
      <c r="G29" s="22">
        <f>(G23+G24-G25)*(1+'Fane 13. Nøgletal'!C13)</f>
        <v>17784250.476283643</v>
      </c>
      <c r="H29" s="14" t="s">
        <v>3</v>
      </c>
      <c r="I29" s="1"/>
    </row>
    <row r="30" spans="1:9" x14ac:dyDescent="0.25">
      <c r="A30" s="1"/>
      <c r="B30" s="104" t="s">
        <v>231</v>
      </c>
      <c r="C30" s="105"/>
      <c r="D30" s="105"/>
      <c r="E30" s="105"/>
      <c r="F30" s="106"/>
      <c r="G30" s="47">
        <v>0</v>
      </c>
      <c r="H30" s="14" t="s">
        <v>3</v>
      </c>
      <c r="I30" s="1"/>
    </row>
    <row r="31" spans="1:9" x14ac:dyDescent="0.25">
      <c r="A31" s="1"/>
      <c r="B31" s="104" t="s">
        <v>115</v>
      </c>
      <c r="C31" s="105"/>
      <c r="D31" s="105"/>
      <c r="E31" s="105"/>
      <c r="F31" s="106"/>
      <c r="G31" s="22">
        <f>(G29+G30)*'Fane 13. Nøgletal'!C33</f>
        <v>355685.00952567288</v>
      </c>
      <c r="H31" s="14" t="s">
        <v>3</v>
      </c>
      <c r="I31" s="1"/>
    </row>
    <row r="32" spans="1:9" x14ac:dyDescent="0.25">
      <c r="A32" s="1"/>
      <c r="B32" s="53"/>
      <c r="C32" s="54"/>
      <c r="D32" s="54"/>
      <c r="E32" s="54"/>
      <c r="F32" s="54"/>
      <c r="G32" s="35"/>
      <c r="H32" s="19"/>
      <c r="I32" s="1"/>
    </row>
    <row r="33" spans="1:9" x14ac:dyDescent="0.25">
      <c r="A33" s="1"/>
      <c r="B33" s="1"/>
      <c r="C33" s="1"/>
      <c r="D33" s="1"/>
      <c r="E33" s="1"/>
      <c r="F33" s="1"/>
      <c r="G33" s="36"/>
      <c r="H33" s="1"/>
      <c r="I33" s="1"/>
    </row>
    <row r="34" spans="1:9" x14ac:dyDescent="0.25">
      <c r="A34" s="1"/>
      <c r="B34" s="101" t="s">
        <v>122</v>
      </c>
      <c r="C34" s="102"/>
      <c r="D34" s="102"/>
      <c r="E34" s="102"/>
      <c r="F34" s="102"/>
      <c r="G34" s="102"/>
      <c r="H34" s="103"/>
      <c r="I34" s="1"/>
    </row>
    <row r="35" spans="1:9" x14ac:dyDescent="0.25">
      <c r="A35" s="1"/>
      <c r="B35" s="104" t="s">
        <v>69</v>
      </c>
      <c r="C35" s="105"/>
      <c r="D35" s="105"/>
      <c r="E35" s="105"/>
      <c r="F35" s="106"/>
      <c r="G35" s="22">
        <f>(G29+G30-G31)*(1+'Fane 13. Nøgletal'!C13)</f>
        <v>17641193.965452418</v>
      </c>
      <c r="H35" s="14" t="s">
        <v>3</v>
      </c>
      <c r="I35" s="1"/>
    </row>
    <row r="36" spans="1:9" x14ac:dyDescent="0.25">
      <c r="A36" s="1"/>
      <c r="B36" s="104" t="s">
        <v>232</v>
      </c>
      <c r="C36" s="105"/>
      <c r="D36" s="105"/>
      <c r="E36" s="105"/>
      <c r="F36" s="106"/>
      <c r="G36" s="47">
        <v>1487.7708954200002</v>
      </c>
      <c r="H36" s="14" t="s">
        <v>3</v>
      </c>
      <c r="I36" s="1"/>
    </row>
    <row r="37" spans="1:9" x14ac:dyDescent="0.25">
      <c r="A37" s="1"/>
      <c r="B37" s="104" t="s">
        <v>123</v>
      </c>
      <c r="C37" s="105"/>
      <c r="D37" s="105"/>
      <c r="E37" s="105"/>
      <c r="F37" s="106"/>
      <c r="G37" s="22">
        <f>(G35+G36)*'Fane 13. Nøgletal'!C33</f>
        <v>352853.63472695678</v>
      </c>
      <c r="H37" s="14" t="s">
        <v>3</v>
      </c>
      <c r="I37" s="1"/>
    </row>
    <row r="38" spans="1:9" x14ac:dyDescent="0.25">
      <c r="A38" s="1"/>
      <c r="B38" s="53"/>
      <c r="C38" s="54"/>
      <c r="D38" s="54"/>
      <c r="E38" s="54"/>
      <c r="F38" s="54"/>
      <c r="G38" s="35"/>
      <c r="H38" s="19"/>
      <c r="I38" s="1"/>
    </row>
    <row r="39" spans="1:9" x14ac:dyDescent="0.25">
      <c r="A39" s="1"/>
      <c r="B39" s="1"/>
      <c r="C39" s="1"/>
      <c r="D39" s="1"/>
      <c r="E39" s="1"/>
      <c r="F39" s="1"/>
      <c r="G39" s="36"/>
      <c r="H39" s="1"/>
      <c r="I39" s="1"/>
    </row>
    <row r="40" spans="1:9" x14ac:dyDescent="0.25">
      <c r="A40" s="1"/>
      <c r="B40" s="101" t="s">
        <v>157</v>
      </c>
      <c r="C40" s="102"/>
      <c r="D40" s="102"/>
      <c r="E40" s="102"/>
      <c r="F40" s="102"/>
      <c r="G40" s="102"/>
      <c r="H40" s="103"/>
      <c r="I40" s="1"/>
    </row>
    <row r="41" spans="1:9" x14ac:dyDescent="0.25">
      <c r="A41" s="1"/>
      <c r="B41" s="104" t="s">
        <v>68</v>
      </c>
      <c r="C41" s="105"/>
      <c r="D41" s="105"/>
      <c r="E41" s="105"/>
      <c r="F41" s="106"/>
      <c r="G41" s="22">
        <f>(G35+G36-G37)*(1+'Fane 13. Nøgletal'!C15)</f>
        <v>17905345.982038587</v>
      </c>
      <c r="H41" s="14" t="s">
        <v>3</v>
      </c>
      <c r="I41" s="1"/>
    </row>
    <row r="42" spans="1:9" x14ac:dyDescent="0.25">
      <c r="A42" s="1"/>
      <c r="B42" s="104" t="s">
        <v>156</v>
      </c>
      <c r="C42" s="105"/>
      <c r="D42" s="105"/>
      <c r="E42" s="105"/>
      <c r="F42" s="106"/>
      <c r="G42" s="22">
        <v>84124.339718400021</v>
      </c>
      <c r="H42" s="14" t="s">
        <v>3</v>
      </c>
      <c r="I42" s="1"/>
    </row>
    <row r="43" spans="1:9" x14ac:dyDescent="0.25">
      <c r="A43" s="1"/>
      <c r="B43" s="104" t="s">
        <v>166</v>
      </c>
      <c r="C43" s="105"/>
      <c r="D43" s="105"/>
      <c r="E43" s="105"/>
      <c r="F43" s="106"/>
      <c r="G43" s="22">
        <f>(G41+G42)*'Fane 13. Nøgletal'!C33</f>
        <v>359789.40643513977</v>
      </c>
      <c r="H43" s="14" t="s">
        <v>3</v>
      </c>
      <c r="I43" s="1"/>
    </row>
    <row r="44" spans="1:9" x14ac:dyDescent="0.25">
      <c r="A44" s="1"/>
      <c r="B44" s="53"/>
      <c r="C44" s="54"/>
      <c r="D44" s="54"/>
      <c r="E44" s="54"/>
      <c r="F44" s="54"/>
      <c r="G44" s="35"/>
      <c r="H44" s="19"/>
      <c r="I44" s="1"/>
    </row>
    <row r="45" spans="1:9" x14ac:dyDescent="0.25">
      <c r="A45" s="1"/>
      <c r="B45" s="1"/>
      <c r="C45" s="1"/>
      <c r="D45" s="1"/>
      <c r="E45" s="1"/>
      <c r="F45" s="1"/>
      <c r="G45" s="36"/>
      <c r="H45" s="1"/>
      <c r="I45" s="1"/>
    </row>
    <row r="46" spans="1:9" x14ac:dyDescent="0.25">
      <c r="A46" s="1"/>
      <c r="B46" s="101" t="s">
        <v>158</v>
      </c>
      <c r="C46" s="102"/>
      <c r="D46" s="102"/>
      <c r="E46" s="102"/>
      <c r="F46" s="102"/>
      <c r="G46" s="102"/>
      <c r="H46" s="103"/>
      <c r="I46" s="1"/>
    </row>
    <row r="47" spans="1:9" x14ac:dyDescent="0.25">
      <c r="A47" s="1"/>
      <c r="B47" s="104" t="s">
        <v>112</v>
      </c>
      <c r="C47" s="105"/>
      <c r="D47" s="105"/>
      <c r="E47" s="105"/>
      <c r="F47" s="106"/>
      <c r="G47" s="22">
        <f>(G41+G42-G43)*(1+'Fane 13. Nøgletal'!C15)</f>
        <v>18257297.555907309</v>
      </c>
      <c r="H47" s="14" t="s">
        <v>3</v>
      </c>
      <c r="I47" s="1"/>
    </row>
    <row r="48" spans="1:9" x14ac:dyDescent="0.25">
      <c r="A48" s="1"/>
      <c r="B48" s="104" t="s">
        <v>206</v>
      </c>
      <c r="C48" s="105"/>
      <c r="D48" s="105"/>
      <c r="E48" s="105"/>
      <c r="F48" s="106"/>
      <c r="G48" s="22">
        <f>('Fane 2.1. Økonomisk ramme 2024'!C9+'Fane 2.1. Økonomisk ramme 2024'!C11+'Fane 2.1. Økonomisk ramme 2024'!C13)*(1+'Fane 13. Nøgletal'!C16)</f>
        <v>45795.315202559999</v>
      </c>
      <c r="H48" s="14" t="s">
        <v>3</v>
      </c>
      <c r="I48" s="1"/>
    </row>
    <row r="49" spans="1:9" x14ac:dyDescent="0.25">
      <c r="A49" s="1"/>
      <c r="B49" s="104" t="s">
        <v>167</v>
      </c>
      <c r="C49" s="105"/>
      <c r="D49" s="105"/>
      <c r="E49" s="105"/>
      <c r="F49" s="106"/>
      <c r="G49" s="22">
        <f>G47*'Fane 13. Nøgletal'!C33+G48*'Fane 13. Nøgletal'!C33</f>
        <v>366061.85742219741</v>
      </c>
      <c r="H49" s="14" t="s">
        <v>3</v>
      </c>
      <c r="I49" s="1"/>
    </row>
    <row r="50" spans="1:9" x14ac:dyDescent="0.25">
      <c r="A50" s="1"/>
      <c r="B50" s="53"/>
      <c r="C50" s="54"/>
      <c r="D50" s="54"/>
      <c r="E50" s="54"/>
      <c r="F50" s="54"/>
      <c r="G50" s="35"/>
      <c r="H50" s="19"/>
      <c r="I50" s="1"/>
    </row>
    <row r="51" spans="1:9" x14ac:dyDescent="0.25">
      <c r="A51" s="1"/>
      <c r="B51" s="1"/>
      <c r="C51" s="1"/>
      <c r="D51" s="1"/>
      <c r="E51" s="1"/>
      <c r="F51" s="1"/>
      <c r="G51" s="36"/>
      <c r="H51" s="1"/>
      <c r="I51" s="1"/>
    </row>
    <row r="52" spans="1:9" x14ac:dyDescent="0.25">
      <c r="A52" s="1"/>
      <c r="B52" s="101" t="s">
        <v>133</v>
      </c>
      <c r="C52" s="102"/>
      <c r="D52" s="102"/>
      <c r="E52" s="102"/>
      <c r="F52" s="102"/>
      <c r="G52" s="102"/>
      <c r="H52" s="103"/>
      <c r="I52" s="1"/>
    </row>
    <row r="53" spans="1:9" x14ac:dyDescent="0.25">
      <c r="A53" s="1"/>
      <c r="B53" s="104" t="s">
        <v>134</v>
      </c>
      <c r="C53" s="105"/>
      <c r="D53" s="105"/>
      <c r="E53" s="105"/>
      <c r="F53" s="106"/>
      <c r="G53" s="22">
        <f>(G47+G48-G49)*(1+'Fane 13. Nøgletal'!C16)</f>
        <v>19386343.119593635</v>
      </c>
      <c r="H53" s="14" t="s">
        <v>3</v>
      </c>
      <c r="I53" s="1"/>
    </row>
    <row r="54" spans="1:9" x14ac:dyDescent="0.25">
      <c r="A54" s="1"/>
      <c r="B54" s="104" t="s">
        <v>135</v>
      </c>
      <c r="C54" s="105"/>
      <c r="D54" s="105"/>
      <c r="E54" s="105"/>
      <c r="F54" s="106"/>
      <c r="G54" s="22">
        <f>(G53)*'Fane 13. Nøgletal'!C33</f>
        <v>387726.86239187274</v>
      </c>
      <c r="H54" s="14" t="s">
        <v>3</v>
      </c>
      <c r="I54" s="1"/>
    </row>
    <row r="55" spans="1:9" x14ac:dyDescent="0.25">
      <c r="A55" s="1"/>
      <c r="B55" s="53"/>
      <c r="C55" s="54"/>
      <c r="D55" s="54"/>
      <c r="E55" s="54"/>
      <c r="F55" s="54"/>
      <c r="G55" s="35"/>
      <c r="H55" s="19"/>
      <c r="I55" s="1"/>
    </row>
    <row r="56" spans="1:9" x14ac:dyDescent="0.25">
      <c r="A56" s="1"/>
      <c r="B56" s="1"/>
      <c r="C56" s="1"/>
      <c r="D56" s="1"/>
      <c r="E56" s="1"/>
      <c r="F56" s="1"/>
      <c r="G56" s="36"/>
      <c r="H56" s="1"/>
      <c r="I56" s="1"/>
    </row>
    <row r="57" spans="1:9" x14ac:dyDescent="0.25">
      <c r="A57" s="1"/>
      <c r="B57" s="101" t="s">
        <v>144</v>
      </c>
      <c r="C57" s="102"/>
      <c r="D57" s="102"/>
      <c r="E57" s="102"/>
      <c r="F57" s="102"/>
      <c r="G57" s="102"/>
      <c r="H57" s="103"/>
      <c r="I57" s="1"/>
    </row>
    <row r="58" spans="1:9" x14ac:dyDescent="0.25">
      <c r="A58" s="1"/>
      <c r="B58" s="104" t="s">
        <v>145</v>
      </c>
      <c r="C58" s="105"/>
      <c r="D58" s="105"/>
      <c r="E58" s="105"/>
      <c r="F58" s="106"/>
      <c r="G58" s="22">
        <f>(G53-G54)*(1+'Fane 13. Nøgletal'!C16)</f>
        <v>20533704.450783662</v>
      </c>
      <c r="H58" s="14" t="s">
        <v>3</v>
      </c>
      <c r="I58" s="1"/>
    </row>
    <row r="59" spans="1:9" x14ac:dyDescent="0.25">
      <c r="A59" s="1"/>
      <c r="B59" s="104" t="s">
        <v>146</v>
      </c>
      <c r="C59" s="105"/>
      <c r="D59" s="105"/>
      <c r="E59" s="105"/>
      <c r="F59" s="106"/>
      <c r="G59" s="22">
        <f>(G58)*'Fane 13. Nøgletal'!C33</f>
        <v>410674.08901567326</v>
      </c>
      <c r="H59" s="14" t="s">
        <v>3</v>
      </c>
      <c r="I59" s="1"/>
    </row>
    <row r="60" spans="1:9" x14ac:dyDescent="0.25">
      <c r="A60" s="1"/>
      <c r="B60" s="53"/>
      <c r="C60" s="54"/>
      <c r="D60" s="54"/>
      <c r="E60" s="54"/>
      <c r="F60" s="54"/>
      <c r="G60" s="35"/>
      <c r="H60" s="19"/>
      <c r="I60" s="1"/>
    </row>
    <row r="61" spans="1:9" x14ac:dyDescent="0.25">
      <c r="A61" s="1"/>
      <c r="B61" s="1"/>
      <c r="C61" s="1"/>
      <c r="D61" s="1"/>
      <c r="E61" s="1"/>
      <c r="F61" s="1"/>
      <c r="G61" s="36"/>
      <c r="H61" s="1"/>
      <c r="I61" s="1"/>
    </row>
    <row r="62" spans="1:9" x14ac:dyDescent="0.25">
      <c r="A62" s="1"/>
      <c r="B62" s="101" t="s">
        <v>220</v>
      </c>
      <c r="C62" s="102"/>
      <c r="D62" s="102"/>
      <c r="E62" s="102"/>
      <c r="F62" s="102"/>
      <c r="G62" s="102"/>
      <c r="H62" s="103"/>
      <c r="I62" s="1"/>
    </row>
    <row r="63" spans="1:9" x14ac:dyDescent="0.25">
      <c r="A63" s="1"/>
      <c r="B63" s="104" t="s">
        <v>221</v>
      </c>
      <c r="C63" s="105"/>
      <c r="D63" s="105"/>
      <c r="E63" s="105"/>
      <c r="F63" s="106"/>
      <c r="G63" s="22">
        <f>(G58-G59)*(1+'Fane 13. Nøgletal'!C16)</f>
        <v>21748971.214998841</v>
      </c>
      <c r="H63" s="14" t="s">
        <v>3</v>
      </c>
      <c r="I63" s="1"/>
    </row>
    <row r="64" spans="1:9" x14ac:dyDescent="0.25">
      <c r="A64" s="1"/>
      <c r="B64" s="104" t="s">
        <v>222</v>
      </c>
      <c r="C64" s="105"/>
      <c r="D64" s="105"/>
      <c r="E64" s="105"/>
      <c r="F64" s="106"/>
      <c r="G64" s="22">
        <f>(G63)*'Fane 13. Nøgletal'!C33</f>
        <v>434979.42429997685</v>
      </c>
      <c r="H64" s="14" t="s">
        <v>3</v>
      </c>
      <c r="I64" s="1"/>
    </row>
    <row r="65" spans="1:9" x14ac:dyDescent="0.25">
      <c r="A65" s="1"/>
      <c r="B65" s="53"/>
      <c r="C65" s="54"/>
      <c r="D65" s="54"/>
      <c r="E65" s="54"/>
      <c r="F65" s="54"/>
      <c r="G65" s="50"/>
      <c r="H65" s="19"/>
      <c r="I65" s="1"/>
    </row>
    <row r="66" spans="1:9" x14ac:dyDescent="0.25">
      <c r="A66" s="1"/>
      <c r="B66" s="1"/>
      <c r="C66" s="1"/>
      <c r="D66" s="1"/>
      <c r="E66" s="1"/>
      <c r="F66" s="1"/>
      <c r="G66" s="36"/>
      <c r="H66" s="1"/>
      <c r="I66" s="1"/>
    </row>
    <row r="67" spans="1:9" x14ac:dyDescent="0.25">
      <c r="A67" s="1"/>
      <c r="B67" s="1"/>
      <c r="C67" s="1"/>
      <c r="D67" s="1"/>
      <c r="E67" s="1"/>
      <c r="F67" s="1"/>
      <c r="G67" s="36"/>
      <c r="H67" s="1"/>
      <c r="I67" s="1"/>
    </row>
    <row r="68" spans="1:9" x14ac:dyDescent="0.25">
      <c r="A68" s="1"/>
      <c r="B68" s="1"/>
      <c r="C68" s="1"/>
      <c r="D68" s="1"/>
      <c r="E68" s="1"/>
      <c r="F68" s="1"/>
      <c r="G68" s="36"/>
      <c r="H68" s="1"/>
      <c r="I68" s="1"/>
    </row>
    <row r="69" spans="1:9" x14ac:dyDescent="0.25">
      <c r="A69" s="1"/>
      <c r="B69" s="1"/>
      <c r="C69" s="1"/>
      <c r="D69" s="1"/>
      <c r="E69" s="1"/>
      <c r="F69" s="1"/>
      <c r="G69" s="36"/>
      <c r="H69" s="1"/>
      <c r="I69" s="1"/>
    </row>
    <row r="70" spans="1:9" x14ac:dyDescent="0.25">
      <c r="A70" s="1"/>
      <c r="B70" s="1"/>
      <c r="C70" s="1"/>
      <c r="D70" s="1"/>
      <c r="E70" s="1"/>
      <c r="F70" s="1"/>
      <c r="G70" s="36"/>
      <c r="H70" s="1"/>
      <c r="I70" s="1"/>
    </row>
    <row r="71" spans="1:9" x14ac:dyDescent="0.25">
      <c r="A71" s="1"/>
      <c r="B71" s="1"/>
      <c r="C71" s="1"/>
      <c r="D71" s="1"/>
      <c r="E71" s="1"/>
      <c r="F71" s="1"/>
      <c r="G71" s="36"/>
      <c r="H71" s="1"/>
      <c r="I71" s="1"/>
    </row>
    <row r="72" spans="1:9" x14ac:dyDescent="0.25">
      <c r="A72" s="1"/>
      <c r="B72" s="1"/>
      <c r="C72" s="1"/>
      <c r="D72" s="1"/>
      <c r="E72" s="1"/>
      <c r="F72" s="1"/>
      <c r="G72" s="36"/>
      <c r="H72" s="1"/>
      <c r="I72" s="1"/>
    </row>
    <row r="73" spans="1:9" x14ac:dyDescent="0.25">
      <c r="A73" s="1"/>
      <c r="B73" s="1"/>
      <c r="C73" s="1"/>
      <c r="D73" s="1"/>
      <c r="E73" s="1"/>
      <c r="F73" s="1"/>
      <c r="G73" s="36"/>
      <c r="H73" s="1"/>
      <c r="I73" s="1"/>
    </row>
    <row r="74" spans="1:9" x14ac:dyDescent="0.25">
      <c r="A74" s="1"/>
      <c r="B74" s="1"/>
      <c r="C74" s="1"/>
      <c r="D74" s="1"/>
      <c r="E74" s="1"/>
      <c r="F74" s="1"/>
      <c r="G74" s="36"/>
      <c r="H74" s="1"/>
      <c r="I74" s="1"/>
    </row>
    <row r="75" spans="1:9" x14ac:dyDescent="0.25">
      <c r="A75" s="1"/>
      <c r="B75" s="1"/>
      <c r="C75" s="1"/>
      <c r="D75" s="1"/>
      <c r="E75" s="1"/>
      <c r="F75" s="1"/>
      <c r="G75" s="36"/>
      <c r="H75" s="1"/>
      <c r="I75" s="1"/>
    </row>
    <row r="76" spans="1:9" x14ac:dyDescent="0.25">
      <c r="A76" s="1"/>
      <c r="B76" s="1"/>
      <c r="C76" s="1"/>
      <c r="D76" s="1"/>
      <c r="E76" s="1"/>
      <c r="F76" s="1"/>
      <c r="G76" s="36"/>
      <c r="H76" s="1"/>
      <c r="I76" s="1"/>
    </row>
    <row r="77" spans="1:9" x14ac:dyDescent="0.25">
      <c r="A77" s="1"/>
      <c r="B77" s="1"/>
      <c r="C77" s="1"/>
      <c r="D77" s="1"/>
      <c r="E77" s="1"/>
      <c r="F77" s="1"/>
      <c r="G77" s="36"/>
      <c r="H77" s="1"/>
      <c r="I77" s="1"/>
    </row>
    <row r="78" spans="1:9" x14ac:dyDescent="0.25">
      <c r="A78" s="1"/>
      <c r="B78" s="1"/>
      <c r="C78" s="1"/>
      <c r="D78" s="1"/>
      <c r="E78" s="1"/>
      <c r="F78" s="1"/>
      <c r="G78" s="36"/>
      <c r="H78" s="1"/>
      <c r="I78" s="1"/>
    </row>
    <row r="79" spans="1:9" x14ac:dyDescent="0.25">
      <c r="A79" s="1"/>
      <c r="B79" s="1"/>
      <c r="C79" s="1"/>
      <c r="D79" s="1"/>
      <c r="E79" s="1"/>
      <c r="F79" s="1"/>
      <c r="G79" s="36"/>
      <c r="H79" s="1"/>
      <c r="I79" s="1"/>
    </row>
    <row r="80" spans="1:9" x14ac:dyDescent="0.25">
      <c r="A80" s="1"/>
      <c r="B80" s="1"/>
      <c r="C80" s="1"/>
      <c r="D80" s="1"/>
      <c r="E80" s="1"/>
      <c r="F80" s="1"/>
      <c r="G80" s="36"/>
      <c r="H80" s="1"/>
      <c r="I80" s="1"/>
    </row>
    <row r="81" spans="1:9" x14ac:dyDescent="0.25">
      <c r="A81" s="1"/>
      <c r="B81" s="1"/>
      <c r="C81" s="1"/>
      <c r="D81" s="1"/>
      <c r="E81" s="1"/>
      <c r="F81" s="1"/>
      <c r="G81" s="36"/>
      <c r="H81" s="1"/>
      <c r="I81" s="1"/>
    </row>
    <row r="82" spans="1:9" x14ac:dyDescent="0.25">
      <c r="A82" s="1"/>
      <c r="B82" s="1"/>
      <c r="C82" s="1"/>
      <c r="D82" s="1"/>
      <c r="E82" s="1"/>
      <c r="F82" s="1"/>
      <c r="G82" s="36"/>
      <c r="H82" s="1"/>
      <c r="I82" s="1"/>
    </row>
    <row r="83" spans="1:9" x14ac:dyDescent="0.25">
      <c r="A83" s="1"/>
      <c r="B83" s="1"/>
      <c r="C83" s="1"/>
      <c r="D83" s="1"/>
      <c r="E83" s="1"/>
      <c r="F83" s="1"/>
      <c r="G83" s="36"/>
      <c r="H83" s="1"/>
      <c r="I83" s="1"/>
    </row>
    <row r="84" spans="1:9" x14ac:dyDescent="0.25">
      <c r="A84" s="1"/>
      <c r="B84" s="1"/>
      <c r="C84" s="1"/>
      <c r="D84" s="1"/>
      <c r="E84" s="1"/>
      <c r="F84" s="1"/>
      <c r="G84" s="36"/>
      <c r="H84" s="1"/>
      <c r="I84" s="1"/>
    </row>
    <row r="85" spans="1:9" x14ac:dyDescent="0.25">
      <c r="A85" s="1"/>
      <c r="B85" s="1"/>
      <c r="C85" s="1"/>
      <c r="D85" s="1"/>
      <c r="E85" s="1"/>
      <c r="F85" s="1"/>
      <c r="G85" s="36"/>
      <c r="H85" s="1"/>
      <c r="I85" s="1"/>
    </row>
    <row r="86" spans="1:9" x14ac:dyDescent="0.25">
      <c r="A86" s="1"/>
      <c r="B86" s="1"/>
      <c r="C86" s="1"/>
      <c r="D86" s="1"/>
      <c r="E86" s="1"/>
      <c r="F86" s="1"/>
      <c r="G86" s="36"/>
      <c r="H86" s="1"/>
      <c r="I86" s="1"/>
    </row>
    <row r="87" spans="1:9" x14ac:dyDescent="0.25">
      <c r="A87" s="1"/>
      <c r="B87" s="1"/>
      <c r="C87" s="1"/>
      <c r="D87" s="1"/>
      <c r="E87" s="1"/>
      <c r="F87" s="1"/>
      <c r="G87" s="36"/>
      <c r="H87" s="1"/>
      <c r="I87" s="1"/>
    </row>
    <row r="88" spans="1:9" x14ac:dyDescent="0.25">
      <c r="A88" s="1"/>
      <c r="B88" s="1"/>
      <c r="C88" s="1"/>
      <c r="D88" s="1"/>
      <c r="E88" s="1"/>
      <c r="F88" s="1"/>
      <c r="G88" s="36"/>
      <c r="H88" s="1"/>
      <c r="I88" s="1"/>
    </row>
    <row r="89" spans="1:9" x14ac:dyDescent="0.25">
      <c r="A89" s="1"/>
      <c r="B89" s="1"/>
      <c r="C89" s="1"/>
      <c r="D89" s="1"/>
      <c r="E89" s="1"/>
      <c r="F89" s="1"/>
      <c r="G89" s="36"/>
      <c r="H89" s="1"/>
      <c r="I89" s="1"/>
    </row>
    <row r="90" spans="1:9" x14ac:dyDescent="0.25">
      <c r="A90" s="1"/>
      <c r="B90" s="1"/>
      <c r="C90" s="1"/>
      <c r="D90" s="1"/>
      <c r="E90" s="1"/>
      <c r="F90" s="1"/>
      <c r="G90" s="36"/>
      <c r="H90" s="1"/>
      <c r="I90" s="1"/>
    </row>
    <row r="91" spans="1:9" x14ac:dyDescent="0.25">
      <c r="A91" s="1"/>
      <c r="B91" s="1"/>
      <c r="C91" s="1"/>
      <c r="D91" s="1"/>
      <c r="E91" s="1"/>
      <c r="F91" s="1"/>
      <c r="G91" s="36"/>
      <c r="H91" s="1"/>
      <c r="I91" s="1"/>
    </row>
    <row r="92" spans="1:9" x14ac:dyDescent="0.25">
      <c r="A92" s="1"/>
      <c r="B92" s="1"/>
      <c r="C92" s="1"/>
      <c r="D92" s="1"/>
      <c r="E92" s="1"/>
      <c r="F92" s="1"/>
      <c r="G92" s="36"/>
      <c r="H92" s="1"/>
      <c r="I92" s="1"/>
    </row>
    <row r="93" spans="1:9" x14ac:dyDescent="0.25">
      <c r="A93" s="1"/>
      <c r="B93" s="1"/>
      <c r="C93" s="1"/>
      <c r="D93" s="1"/>
      <c r="E93" s="1"/>
      <c r="F93" s="1"/>
      <c r="G93" s="36"/>
      <c r="H93" s="1"/>
      <c r="I93" s="1"/>
    </row>
    <row r="94" spans="1:9" x14ac:dyDescent="0.25">
      <c r="A94" s="1"/>
      <c r="B94" s="1"/>
      <c r="C94" s="1"/>
      <c r="D94" s="1"/>
      <c r="E94" s="1"/>
      <c r="F94" s="1"/>
      <c r="G94" s="36"/>
      <c r="H94" s="1"/>
      <c r="I94" s="1"/>
    </row>
    <row r="95" spans="1:9" x14ac:dyDescent="0.25">
      <c r="A95" s="1"/>
      <c r="B95" s="1"/>
      <c r="C95" s="1"/>
      <c r="D95" s="1"/>
      <c r="E95" s="1"/>
      <c r="F95" s="1"/>
      <c r="G95" s="36"/>
      <c r="H95" s="1"/>
      <c r="I95" s="1"/>
    </row>
    <row r="96" spans="1:9" x14ac:dyDescent="0.25">
      <c r="A96" s="1"/>
      <c r="B96" s="1"/>
      <c r="C96" s="1"/>
      <c r="D96" s="1"/>
      <c r="E96" s="1"/>
      <c r="F96" s="1"/>
      <c r="G96" s="36"/>
      <c r="H96" s="1"/>
      <c r="I96" s="1"/>
    </row>
    <row r="97" spans="1:9" x14ac:dyDescent="0.25">
      <c r="A97" s="1"/>
      <c r="B97" s="1"/>
      <c r="C97" s="1"/>
      <c r="D97" s="1"/>
      <c r="E97" s="1"/>
      <c r="F97" s="1"/>
      <c r="G97" s="36"/>
      <c r="H97" s="1"/>
      <c r="I97" s="1"/>
    </row>
    <row r="98" spans="1:9" x14ac:dyDescent="0.25">
      <c r="A98" s="1"/>
      <c r="B98" s="1"/>
      <c r="C98" s="1"/>
      <c r="D98" s="1"/>
      <c r="E98" s="1"/>
      <c r="F98" s="1"/>
      <c r="G98" s="36"/>
      <c r="H98" s="1"/>
      <c r="I98" s="1"/>
    </row>
    <row r="99" spans="1:9" x14ac:dyDescent="0.25">
      <c r="A99" s="1"/>
      <c r="B99" s="1"/>
      <c r="C99" s="1"/>
      <c r="D99" s="1"/>
      <c r="E99" s="1"/>
      <c r="F99" s="1"/>
      <c r="G99" s="36"/>
      <c r="H99" s="1"/>
      <c r="I99" s="1"/>
    </row>
    <row r="100" spans="1:9" x14ac:dyDescent="0.25">
      <c r="A100" s="1"/>
      <c r="B100" s="1"/>
      <c r="C100" s="1"/>
      <c r="D100" s="1"/>
      <c r="E100" s="1"/>
      <c r="F100" s="1"/>
      <c r="G100" s="36"/>
      <c r="H100" s="1"/>
      <c r="I100" s="1"/>
    </row>
  </sheetData>
  <sheetProtection algorithmName="SHA-512" hashValue="wYrd6wKPhSgJk61nUpkqdZQPaO73w3SkB11zfeyKoWHzbMnewdfgrrq+m/eQAGkP8xJJ0Cvr1arTSQv8CPfTwg==" saltValue="AQFuVk6EHLjoSxm4zxvWpw==" spinCount="100000" sheet="1" objects="1" scenarios="1"/>
  <mergeCells count="42">
    <mergeCell ref="B16:F16"/>
    <mergeCell ref="B18:F18"/>
    <mergeCell ref="B17:F17"/>
    <mergeCell ref="B19:F19"/>
    <mergeCell ref="B23:F23"/>
    <mergeCell ref="B15:H15"/>
    <mergeCell ref="B1:H3"/>
    <mergeCell ref="B4:H4"/>
    <mergeCell ref="B5:F5"/>
    <mergeCell ref="B6:F6"/>
    <mergeCell ref="B10:F10"/>
    <mergeCell ref="B9:H9"/>
    <mergeCell ref="B11:F11"/>
    <mergeCell ref="B12:F12"/>
    <mergeCell ref="B25:F25"/>
    <mergeCell ref="B35:F35"/>
    <mergeCell ref="B30:F30"/>
    <mergeCell ref="B31:F31"/>
    <mergeCell ref="B22:H22"/>
    <mergeCell ref="B24:F24"/>
    <mergeCell ref="B28:H28"/>
    <mergeCell ref="B29:F29"/>
    <mergeCell ref="B34:H34"/>
    <mergeCell ref="B37:F37"/>
    <mergeCell ref="B46:H46"/>
    <mergeCell ref="B48:F48"/>
    <mergeCell ref="B36:F36"/>
    <mergeCell ref="B57:H57"/>
    <mergeCell ref="B47:F47"/>
    <mergeCell ref="B49:F49"/>
    <mergeCell ref="B40:H40"/>
    <mergeCell ref="B41:F41"/>
    <mergeCell ref="B43:F43"/>
    <mergeCell ref="B42:F42"/>
    <mergeCell ref="B62:H62"/>
    <mergeCell ref="B63:F63"/>
    <mergeCell ref="B64:F64"/>
    <mergeCell ref="B59:F59"/>
    <mergeCell ref="B52:H52"/>
    <mergeCell ref="B53:F53"/>
    <mergeCell ref="B54:F54"/>
    <mergeCell ref="B58:F58"/>
  </mergeCells>
  <pageMargins left="0.70866141732283461" right="0.70866141732283461" top="0.74803149606299213" bottom="0.74803149606299213" header="0.31496062992125984" footer="0.31496062992125984"/>
  <pageSetup paperSize="9" orientation="portrait" r:id="rId1"/>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codeName="Ark11"/>
  <dimension ref="A1:I100"/>
  <sheetViews>
    <sheetView showGridLines="0" view="pageLayout" zoomScaleNormal="120" workbookViewId="0"/>
  </sheetViews>
  <sheetFormatPr defaultColWidth="9.140625" defaultRowHeight="15" x14ac:dyDescent="0.25"/>
  <cols>
    <col min="1" max="1" width="2.85546875" style="2" customWidth="1"/>
    <col min="2" max="5" width="9.140625" style="2"/>
    <col min="6" max="6" width="25.7109375" style="2" customWidth="1"/>
    <col min="7" max="7" width="10.28515625" style="2" customWidth="1"/>
    <col min="8" max="8" width="2.85546875" style="2" bestFit="1" customWidth="1"/>
    <col min="9" max="9" width="2.85546875" style="2" customWidth="1"/>
    <col min="10" max="16384" width="9.140625" style="2"/>
  </cols>
  <sheetData>
    <row r="1" spans="1:9" x14ac:dyDescent="0.25">
      <c r="A1" s="1"/>
      <c r="B1" s="110" t="s">
        <v>91</v>
      </c>
      <c r="C1" s="111"/>
      <c r="D1" s="111"/>
      <c r="E1" s="111"/>
      <c r="F1" s="111"/>
      <c r="G1" s="111"/>
      <c r="H1" s="111"/>
      <c r="I1" s="1"/>
    </row>
    <row r="2" spans="1:9" ht="19.899999999999999" customHeight="1" x14ac:dyDescent="0.25">
      <c r="A2" s="1"/>
      <c r="B2" s="111"/>
      <c r="C2" s="111"/>
      <c r="D2" s="111"/>
      <c r="E2" s="111"/>
      <c r="F2" s="111"/>
      <c r="G2" s="111"/>
      <c r="H2" s="111"/>
      <c r="I2" s="1"/>
    </row>
    <row r="3" spans="1:9" ht="15" customHeight="1" x14ac:dyDescent="0.25">
      <c r="A3" s="1"/>
      <c r="B3" s="112"/>
      <c r="C3" s="112"/>
      <c r="D3" s="112"/>
      <c r="E3" s="112"/>
      <c r="F3" s="112"/>
      <c r="G3" s="112"/>
      <c r="H3" s="112"/>
      <c r="I3" s="1"/>
    </row>
    <row r="4" spans="1:9" x14ac:dyDescent="0.25">
      <c r="A4" s="1"/>
      <c r="B4" s="101" t="s">
        <v>48</v>
      </c>
      <c r="C4" s="102"/>
      <c r="D4" s="102"/>
      <c r="E4" s="102"/>
      <c r="F4" s="102"/>
      <c r="G4" s="102"/>
      <c r="H4" s="103"/>
      <c r="I4" s="1"/>
    </row>
    <row r="5" spans="1:9" x14ac:dyDescent="0.25">
      <c r="A5" s="1"/>
      <c r="B5" s="104" t="s">
        <v>51</v>
      </c>
      <c r="C5" s="105"/>
      <c r="D5" s="105"/>
      <c r="E5" s="105"/>
      <c r="F5" s="106"/>
      <c r="G5" s="47">
        <v>36563009.258593991</v>
      </c>
      <c r="H5" s="14" t="s">
        <v>3</v>
      </c>
      <c r="I5" s="1"/>
    </row>
    <row r="6" spans="1:9" x14ac:dyDescent="0.25">
      <c r="A6" s="1"/>
      <c r="B6" s="104" t="s">
        <v>49</v>
      </c>
      <c r="C6" s="105"/>
      <c r="D6" s="105"/>
      <c r="E6" s="105"/>
      <c r="F6" s="106"/>
      <c r="G6" s="22">
        <f>G5*'Fane 13. Nøgletal'!C21</f>
        <v>332723.38425320532</v>
      </c>
      <c r="H6" s="14" t="s">
        <v>3</v>
      </c>
      <c r="I6" s="1"/>
    </row>
    <row r="7" spans="1:9" x14ac:dyDescent="0.25">
      <c r="A7" s="1"/>
      <c r="B7" s="53"/>
      <c r="C7" s="54"/>
      <c r="D7" s="54"/>
      <c r="E7" s="54"/>
      <c r="F7" s="54"/>
      <c r="G7" s="54"/>
      <c r="H7" s="19"/>
      <c r="I7" s="1"/>
    </row>
    <row r="8" spans="1:9" x14ac:dyDescent="0.25">
      <c r="A8" s="1"/>
      <c r="B8" s="1"/>
      <c r="C8" s="1"/>
      <c r="D8" s="1"/>
      <c r="E8" s="1"/>
      <c r="F8" s="1"/>
      <c r="G8" s="1"/>
      <c r="H8" s="1"/>
      <c r="I8" s="1"/>
    </row>
    <row r="9" spans="1:9" x14ac:dyDescent="0.25">
      <c r="A9" s="1"/>
      <c r="B9" s="101" t="s">
        <v>52</v>
      </c>
      <c r="C9" s="102"/>
      <c r="D9" s="102"/>
      <c r="E9" s="102"/>
      <c r="F9" s="102"/>
      <c r="G9" s="102"/>
      <c r="H9" s="103"/>
      <c r="I9" s="1"/>
    </row>
    <row r="10" spans="1:9" x14ac:dyDescent="0.25">
      <c r="A10" s="1"/>
      <c r="B10" s="104" t="s">
        <v>53</v>
      </c>
      <c r="C10" s="105"/>
      <c r="D10" s="105"/>
      <c r="E10" s="105"/>
      <c r="F10" s="106"/>
      <c r="G10" s="22">
        <f>(G5-G6)*(1+'Fane 13. Nøgletal'!C9)</f>
        <v>36690410.504944913</v>
      </c>
      <c r="H10" s="14" t="s">
        <v>3</v>
      </c>
      <c r="I10" s="1"/>
    </row>
    <row r="11" spans="1:9" x14ac:dyDescent="0.25">
      <c r="A11" s="1"/>
      <c r="B11" s="107" t="s">
        <v>54</v>
      </c>
      <c r="C11" s="108"/>
      <c r="D11" s="108"/>
      <c r="E11" s="108"/>
      <c r="F11" s="109"/>
      <c r="G11" s="48">
        <v>0</v>
      </c>
      <c r="H11" s="14" t="s">
        <v>3</v>
      </c>
      <c r="I11" s="1"/>
    </row>
    <row r="12" spans="1:9" x14ac:dyDescent="0.25">
      <c r="A12" s="1"/>
      <c r="B12" s="104" t="s">
        <v>55</v>
      </c>
      <c r="C12" s="105"/>
      <c r="D12" s="105"/>
      <c r="E12" s="105"/>
      <c r="F12" s="106"/>
      <c r="G12" s="22">
        <f>G10*'Fane 13. Nøgletal'!C21+G11*'Fane 13. Nøgletal'!C22</f>
        <v>333882.73559499875</v>
      </c>
      <c r="H12" s="14" t="s">
        <v>3</v>
      </c>
      <c r="I12" s="1"/>
    </row>
    <row r="13" spans="1:9" x14ac:dyDescent="0.25">
      <c r="A13" s="1"/>
      <c r="B13" s="53"/>
      <c r="C13" s="54"/>
      <c r="D13" s="54"/>
      <c r="E13" s="54"/>
      <c r="F13" s="54"/>
      <c r="G13" s="54"/>
      <c r="H13" s="19"/>
      <c r="I13" s="1"/>
    </row>
    <row r="14" spans="1:9" x14ac:dyDescent="0.25">
      <c r="A14" s="1"/>
      <c r="B14" s="1"/>
      <c r="C14" s="1"/>
      <c r="D14" s="1"/>
      <c r="E14" s="1"/>
      <c r="F14" s="1"/>
      <c r="G14" s="1"/>
      <c r="H14" s="1"/>
      <c r="I14" s="1"/>
    </row>
    <row r="15" spans="1:9" x14ac:dyDescent="0.25">
      <c r="A15" s="1"/>
      <c r="B15" s="101" t="s">
        <v>56</v>
      </c>
      <c r="C15" s="102"/>
      <c r="D15" s="102"/>
      <c r="E15" s="102"/>
      <c r="F15" s="102"/>
      <c r="G15" s="102"/>
      <c r="H15" s="103"/>
      <c r="I15" s="1"/>
    </row>
    <row r="16" spans="1:9" x14ac:dyDescent="0.25">
      <c r="A16" s="1"/>
      <c r="B16" s="104" t="s">
        <v>57</v>
      </c>
      <c r="C16" s="105"/>
      <c r="D16" s="105"/>
      <c r="E16" s="105"/>
      <c r="F16" s="106"/>
      <c r="G16" s="22">
        <f>(G10+G11-G12)*(1+'Fane 13. Nøgletal'!C11)</f>
        <v>36970953.088651925</v>
      </c>
      <c r="H16" s="14" t="s">
        <v>3</v>
      </c>
      <c r="I16" s="1"/>
    </row>
    <row r="17" spans="1:9" x14ac:dyDescent="0.25">
      <c r="A17" s="1"/>
      <c r="B17" s="104" t="s">
        <v>101</v>
      </c>
      <c r="C17" s="105"/>
      <c r="D17" s="105"/>
      <c r="E17" s="105"/>
      <c r="F17" s="106"/>
      <c r="G17" s="47">
        <v>218005.14351470809</v>
      </c>
      <c r="H17" s="14" t="s">
        <v>3</v>
      </c>
      <c r="I17" s="1"/>
    </row>
    <row r="18" spans="1:9" x14ac:dyDescent="0.25">
      <c r="A18" s="1"/>
      <c r="B18" s="107" t="s">
        <v>58</v>
      </c>
      <c r="C18" s="108"/>
      <c r="D18" s="108"/>
      <c r="E18" s="108"/>
      <c r="F18" s="109"/>
      <c r="G18" s="47">
        <v>583289.64514445595</v>
      </c>
      <c r="H18" s="14" t="s">
        <v>3</v>
      </c>
      <c r="I18" s="1"/>
    </row>
    <row r="19" spans="1:9" x14ac:dyDescent="0.25">
      <c r="A19" s="1"/>
      <c r="B19" s="104" t="s">
        <v>59</v>
      </c>
      <c r="C19" s="105"/>
      <c r="D19" s="105"/>
      <c r="E19" s="105"/>
      <c r="F19" s="106"/>
      <c r="G19" s="22">
        <f>(G16+G17+G18)*'Fane 13. Nøgletal'!C23</f>
        <v>328618.55653260642</v>
      </c>
      <c r="H19" s="14" t="s">
        <v>3</v>
      </c>
      <c r="I19" s="1"/>
    </row>
    <row r="20" spans="1:9" x14ac:dyDescent="0.25">
      <c r="A20" s="1"/>
      <c r="B20" s="53"/>
      <c r="C20" s="54"/>
      <c r="D20" s="54"/>
      <c r="E20" s="54"/>
      <c r="F20" s="54"/>
      <c r="G20" s="54"/>
      <c r="H20" s="19"/>
      <c r="I20" s="1"/>
    </row>
    <row r="21" spans="1:9" x14ac:dyDescent="0.25">
      <c r="A21" s="1"/>
      <c r="B21" s="1"/>
      <c r="C21" s="1"/>
      <c r="D21" s="1"/>
      <c r="E21" s="1"/>
      <c r="F21" s="1"/>
      <c r="G21" s="1"/>
      <c r="H21" s="1"/>
      <c r="I21" s="1"/>
    </row>
    <row r="22" spans="1:9" x14ac:dyDescent="0.25">
      <c r="A22" s="1"/>
      <c r="B22" s="101" t="s">
        <v>60</v>
      </c>
      <c r="C22" s="102"/>
      <c r="D22" s="102"/>
      <c r="E22" s="102"/>
      <c r="F22" s="102"/>
      <c r="G22" s="102"/>
      <c r="H22" s="103"/>
      <c r="I22" s="1"/>
    </row>
    <row r="23" spans="1:9" x14ac:dyDescent="0.25">
      <c r="A23" s="1"/>
      <c r="B23" s="104" t="s">
        <v>61</v>
      </c>
      <c r="C23" s="105"/>
      <c r="D23" s="105"/>
      <c r="E23" s="105"/>
      <c r="F23" s="106"/>
      <c r="G23" s="22">
        <f>(SUM(G16:G18)-G19)*(1+'Fane 13. Nøgletal'!C11)</f>
        <v>38076426.656299636</v>
      </c>
      <c r="H23" s="14" t="s">
        <v>3</v>
      </c>
      <c r="I23" s="1"/>
    </row>
    <row r="24" spans="1:9" x14ac:dyDescent="0.25">
      <c r="A24" s="1"/>
      <c r="B24" s="107" t="s">
        <v>62</v>
      </c>
      <c r="C24" s="108"/>
      <c r="D24" s="108"/>
      <c r="E24" s="108"/>
      <c r="F24" s="109"/>
      <c r="G24" s="47">
        <v>144615.25604569231</v>
      </c>
      <c r="H24" s="14" t="s">
        <v>3</v>
      </c>
      <c r="I24" s="1"/>
    </row>
    <row r="25" spans="1:9" x14ac:dyDescent="0.25">
      <c r="A25" s="1"/>
      <c r="B25" s="104" t="s">
        <v>63</v>
      </c>
      <c r="C25" s="105"/>
      <c r="D25" s="105"/>
      <c r="E25" s="105"/>
      <c r="F25" s="106"/>
      <c r="G25" s="22">
        <f>G23*'Fane 13. Nøgletal'!C23+G24*'Fane 13. Nøgletal'!C24</f>
        <v>335371.98518150451</v>
      </c>
      <c r="H25" s="14" t="s">
        <v>3</v>
      </c>
      <c r="I25" s="1"/>
    </row>
    <row r="26" spans="1:9" x14ac:dyDescent="0.25">
      <c r="A26" s="1"/>
      <c r="B26" s="53"/>
      <c r="C26" s="54"/>
      <c r="D26" s="54"/>
      <c r="E26" s="54"/>
      <c r="F26" s="54"/>
      <c r="G26" s="54"/>
      <c r="H26" s="19"/>
      <c r="I26" s="1"/>
    </row>
    <row r="27" spans="1:9" x14ac:dyDescent="0.25">
      <c r="A27" s="1"/>
      <c r="B27" s="1"/>
      <c r="C27" s="1"/>
      <c r="D27" s="1"/>
      <c r="E27" s="1"/>
      <c r="F27" s="1"/>
      <c r="G27" s="1"/>
      <c r="H27" s="1"/>
      <c r="I27" s="1"/>
    </row>
    <row r="28" spans="1:9" x14ac:dyDescent="0.25">
      <c r="A28" s="1"/>
      <c r="B28" s="101" t="s">
        <v>119</v>
      </c>
      <c r="C28" s="102"/>
      <c r="D28" s="102"/>
      <c r="E28" s="102"/>
      <c r="F28" s="102"/>
      <c r="G28" s="102"/>
      <c r="H28" s="103"/>
      <c r="I28" s="1"/>
    </row>
    <row r="29" spans="1:9" x14ac:dyDescent="0.25">
      <c r="A29" s="1"/>
      <c r="B29" s="104" t="s">
        <v>64</v>
      </c>
      <c r="C29" s="105"/>
      <c r="D29" s="105"/>
      <c r="E29" s="105"/>
      <c r="F29" s="106"/>
      <c r="G29" s="22">
        <f>(G23+G24-G25)*(1+'Fane 13. Nøgletal'!C13)</f>
        <v>38347875.100275226</v>
      </c>
      <c r="H29" s="14" t="s">
        <v>3</v>
      </c>
      <c r="I29" s="1"/>
    </row>
    <row r="30" spans="1:9" x14ac:dyDescent="0.25">
      <c r="A30" s="1"/>
      <c r="B30" s="104" t="s">
        <v>113</v>
      </c>
      <c r="C30" s="105"/>
      <c r="D30" s="105"/>
      <c r="E30" s="105"/>
      <c r="F30" s="106"/>
      <c r="G30" s="47">
        <v>15214.550273999999</v>
      </c>
      <c r="H30" s="14" t="s">
        <v>3</v>
      </c>
      <c r="I30" s="1"/>
    </row>
    <row r="31" spans="1:9" x14ac:dyDescent="0.25">
      <c r="A31" s="1"/>
      <c r="B31" s="104" t="s">
        <v>120</v>
      </c>
      <c r="C31" s="105"/>
      <c r="D31" s="105"/>
      <c r="E31" s="105"/>
      <c r="F31" s="106"/>
      <c r="G31" s="22">
        <f>(G29+G30)*'Fane 13. Nøgletal'!C25</f>
        <v>1054984.9653901036</v>
      </c>
      <c r="H31" s="14" t="s">
        <v>3</v>
      </c>
      <c r="I31" s="1"/>
    </row>
    <row r="32" spans="1:9" x14ac:dyDescent="0.25">
      <c r="A32" s="1"/>
      <c r="B32" s="53"/>
      <c r="C32" s="54"/>
      <c r="D32" s="54"/>
      <c r="E32" s="54"/>
      <c r="F32" s="54"/>
      <c r="G32" s="54"/>
      <c r="H32" s="19"/>
      <c r="I32" s="1"/>
    </row>
    <row r="33" spans="1:9" x14ac:dyDescent="0.25">
      <c r="A33" s="1"/>
      <c r="B33" s="1"/>
      <c r="C33" s="1"/>
      <c r="D33" s="1"/>
      <c r="E33" s="1"/>
      <c r="F33" s="1"/>
      <c r="G33" s="1"/>
      <c r="H33" s="1"/>
      <c r="I33" s="1"/>
    </row>
    <row r="34" spans="1:9" x14ac:dyDescent="0.25">
      <c r="A34" s="1"/>
      <c r="B34" s="101" t="s">
        <v>124</v>
      </c>
      <c r="C34" s="102"/>
      <c r="D34" s="102"/>
      <c r="E34" s="102"/>
      <c r="F34" s="102"/>
      <c r="G34" s="102"/>
      <c r="H34" s="103"/>
      <c r="I34" s="1"/>
    </row>
    <row r="35" spans="1:9" x14ac:dyDescent="0.25">
      <c r="A35" s="1"/>
      <c r="B35" s="104" t="s">
        <v>67</v>
      </c>
      <c r="C35" s="105"/>
      <c r="D35" s="105"/>
      <c r="E35" s="105"/>
      <c r="F35" s="106"/>
      <c r="G35" s="22">
        <f>(G29+G30-G31)*(1+'Fane 13. Nøgletal'!C13)</f>
        <v>37763263.562318064</v>
      </c>
      <c r="H35" s="14" t="s">
        <v>3</v>
      </c>
      <c r="I35" s="1"/>
    </row>
    <row r="36" spans="1:9" x14ac:dyDescent="0.25">
      <c r="A36" s="1"/>
      <c r="B36" s="104" t="s">
        <v>129</v>
      </c>
      <c r="C36" s="105"/>
      <c r="D36" s="105"/>
      <c r="E36" s="105"/>
      <c r="F36" s="106"/>
      <c r="G36" s="22">
        <v>157901.01064896004</v>
      </c>
      <c r="H36" s="14" t="s">
        <v>3</v>
      </c>
      <c r="I36" s="1"/>
    </row>
    <row r="37" spans="1:9" x14ac:dyDescent="0.25">
      <c r="A37" s="1"/>
      <c r="B37" s="104" t="s">
        <v>125</v>
      </c>
      <c r="C37" s="105"/>
      <c r="D37" s="105"/>
      <c r="E37" s="105"/>
      <c r="F37" s="106"/>
      <c r="G37" s="22">
        <f>G35*'Fane 13. Nøgletal'!C25+G36*'Fane 13. Nøgletal'!C26</f>
        <v>1040826.6829213514</v>
      </c>
      <c r="H37" s="14" t="s">
        <v>3</v>
      </c>
      <c r="I37" s="1"/>
    </row>
    <row r="38" spans="1:9" x14ac:dyDescent="0.25">
      <c r="A38" s="1"/>
      <c r="B38" s="53"/>
      <c r="C38" s="54"/>
      <c r="D38" s="54"/>
      <c r="E38" s="54"/>
      <c r="F38" s="54"/>
      <c r="G38" s="54"/>
      <c r="H38" s="19"/>
      <c r="I38" s="1"/>
    </row>
    <row r="39" spans="1:9" x14ac:dyDescent="0.25">
      <c r="A39" s="1"/>
      <c r="B39" s="1"/>
      <c r="C39" s="1"/>
      <c r="D39" s="1"/>
      <c r="E39" s="1"/>
      <c r="F39" s="1"/>
      <c r="G39" s="1"/>
      <c r="H39" s="1"/>
      <c r="I39" s="1"/>
    </row>
    <row r="40" spans="1:9" x14ac:dyDescent="0.25">
      <c r="A40" s="1"/>
      <c r="B40" s="101" t="s">
        <v>159</v>
      </c>
      <c r="C40" s="102"/>
      <c r="D40" s="102"/>
      <c r="E40" s="102"/>
      <c r="F40" s="102"/>
      <c r="G40" s="102"/>
      <c r="H40" s="103"/>
      <c r="I40" s="1"/>
    </row>
    <row r="41" spans="1:9" x14ac:dyDescent="0.25">
      <c r="A41" s="1"/>
      <c r="B41" s="104" t="s">
        <v>66</v>
      </c>
      <c r="C41" s="105"/>
      <c r="D41" s="105"/>
      <c r="E41" s="105"/>
      <c r="F41" s="106"/>
      <c r="G41" s="22">
        <f>(G35+G36-G37)*(1+'Fane 13. Nøgletal'!C15)</f>
        <v>38193277.918931298</v>
      </c>
      <c r="H41" s="14" t="s">
        <v>3</v>
      </c>
      <c r="I41" s="1"/>
    </row>
    <row r="42" spans="1:9" x14ac:dyDescent="0.25">
      <c r="A42" s="1"/>
      <c r="B42" s="104" t="s">
        <v>169</v>
      </c>
      <c r="C42" s="105"/>
      <c r="D42" s="105"/>
      <c r="E42" s="105"/>
      <c r="F42" s="106"/>
      <c r="G42" s="9">
        <v>160463.63887056001</v>
      </c>
      <c r="H42" s="14" t="s">
        <v>3</v>
      </c>
      <c r="I42" s="1"/>
    </row>
    <row r="43" spans="1:9" x14ac:dyDescent="0.25">
      <c r="A43" s="1"/>
      <c r="B43" s="104" t="s">
        <v>65</v>
      </c>
      <c r="C43" s="105"/>
      <c r="D43" s="105"/>
      <c r="E43" s="105"/>
      <c r="F43" s="106"/>
      <c r="G43" s="48">
        <f>(G41+G42)*'Fane 13. Nøgletal'!C27</f>
        <v>0</v>
      </c>
      <c r="H43" s="14" t="s">
        <v>3</v>
      </c>
      <c r="I43" s="1"/>
    </row>
    <row r="44" spans="1:9" x14ac:dyDescent="0.25">
      <c r="A44" s="1"/>
      <c r="B44" s="53"/>
      <c r="C44" s="54"/>
      <c r="D44" s="54"/>
      <c r="E44" s="54"/>
      <c r="F44" s="54"/>
      <c r="G44" s="54"/>
      <c r="H44" s="19"/>
      <c r="I44" s="1"/>
    </row>
    <row r="45" spans="1:9" ht="12" customHeight="1" x14ac:dyDescent="0.25">
      <c r="A45" s="1"/>
      <c r="B45" s="1"/>
      <c r="C45" s="1"/>
      <c r="D45" s="1"/>
      <c r="E45" s="1"/>
      <c r="F45" s="1"/>
      <c r="G45" s="1"/>
      <c r="H45" s="1"/>
      <c r="I45" s="1"/>
    </row>
    <row r="46" spans="1:9" x14ac:dyDescent="0.25">
      <c r="A46" s="1"/>
      <c r="B46" s="101" t="s">
        <v>160</v>
      </c>
      <c r="C46" s="102"/>
      <c r="D46" s="102"/>
      <c r="E46" s="102"/>
      <c r="F46" s="102"/>
      <c r="G46" s="102"/>
      <c r="H46" s="103"/>
      <c r="I46" s="1"/>
    </row>
    <row r="47" spans="1:9" x14ac:dyDescent="0.25">
      <c r="A47" s="1"/>
      <c r="B47" s="104" t="s">
        <v>114</v>
      </c>
      <c r="C47" s="105"/>
      <c r="D47" s="105"/>
      <c r="E47" s="105"/>
      <c r="F47" s="106"/>
      <c r="G47" s="22">
        <f>(G41+G42-G43)*(1+'Fane 13. Nøgletal'!C15)</f>
        <v>39719134.757259607</v>
      </c>
      <c r="H47" s="14" t="s">
        <v>3</v>
      </c>
      <c r="I47" s="1"/>
    </row>
    <row r="48" spans="1:9" x14ac:dyDescent="0.25">
      <c r="A48" s="1"/>
      <c r="B48" s="104" t="s">
        <v>210</v>
      </c>
      <c r="C48" s="105"/>
      <c r="D48" s="105"/>
      <c r="E48" s="105"/>
      <c r="F48" s="106"/>
      <c r="G48" s="22">
        <f>('Fane 2.1. Økonomisk ramme 2024'!C10+'Fane 2.1. Økonomisk ramme 2024'!C12+'Fane 2.1. Økonomisk ramme 2024'!C14)*(1+'Fane 13. Nøgletal'!C16)</f>
        <v>96635.778001279992</v>
      </c>
      <c r="H48" s="14" t="s">
        <v>3</v>
      </c>
      <c r="I48" s="1"/>
    </row>
    <row r="49" spans="1:9" x14ac:dyDescent="0.25">
      <c r="A49" s="1"/>
      <c r="B49" s="104" t="s">
        <v>211</v>
      </c>
      <c r="C49" s="105"/>
      <c r="D49" s="105"/>
      <c r="E49" s="105"/>
      <c r="F49" s="106"/>
      <c r="G49" s="48">
        <f>(G47)*'Fane 13. Nøgletal'!C27+G48*'Fane 13. Nøgletal'!C28</f>
        <v>0</v>
      </c>
      <c r="H49" s="14" t="s">
        <v>3</v>
      </c>
      <c r="I49" s="1"/>
    </row>
    <row r="50" spans="1:9" x14ac:dyDescent="0.25">
      <c r="A50" s="1"/>
      <c r="B50" s="53"/>
      <c r="C50" s="54"/>
      <c r="D50" s="54"/>
      <c r="E50" s="54"/>
      <c r="F50" s="54"/>
      <c r="G50" s="54"/>
      <c r="H50" s="19"/>
      <c r="I50" s="1"/>
    </row>
    <row r="51" spans="1:9" x14ac:dyDescent="0.25">
      <c r="A51" s="1"/>
      <c r="B51" s="1"/>
      <c r="C51" s="1"/>
      <c r="D51" s="1"/>
      <c r="E51" s="1"/>
      <c r="F51" s="1"/>
      <c r="G51" s="1"/>
      <c r="H51" s="1"/>
      <c r="I51" s="1"/>
    </row>
    <row r="52" spans="1:9" x14ac:dyDescent="0.25">
      <c r="A52" s="1"/>
      <c r="B52" s="101" t="s">
        <v>130</v>
      </c>
      <c r="C52" s="102"/>
      <c r="D52" s="102"/>
      <c r="E52" s="102"/>
      <c r="F52" s="102"/>
      <c r="G52" s="102"/>
      <c r="H52" s="103"/>
      <c r="I52" s="1"/>
    </row>
    <row r="53" spans="1:9" x14ac:dyDescent="0.25">
      <c r="A53" s="1"/>
      <c r="B53" s="104" t="s">
        <v>131</v>
      </c>
      <c r="C53" s="105"/>
      <c r="D53" s="105"/>
      <c r="E53" s="105"/>
      <c r="F53" s="106"/>
      <c r="G53" s="22">
        <f>(G47+G48-G49)*(1+'Fane 13. Nøgletal'!C16)</f>
        <v>43032884.794509962</v>
      </c>
      <c r="H53" s="14" t="s">
        <v>3</v>
      </c>
      <c r="I53" s="1"/>
    </row>
    <row r="54" spans="1:9" x14ac:dyDescent="0.25">
      <c r="A54" s="1"/>
      <c r="B54" s="104" t="s">
        <v>132</v>
      </c>
      <c r="C54" s="105"/>
      <c r="D54" s="105"/>
      <c r="E54" s="105"/>
      <c r="F54" s="106"/>
      <c r="G54" s="48">
        <f>(G53)*'Fane 13. Nøgletal'!C28</f>
        <v>0</v>
      </c>
      <c r="H54" s="14" t="s">
        <v>3</v>
      </c>
      <c r="I54" s="1"/>
    </row>
    <row r="55" spans="1:9" x14ac:dyDescent="0.25">
      <c r="A55" s="1"/>
      <c r="B55" s="53"/>
      <c r="C55" s="54"/>
      <c r="D55" s="54"/>
      <c r="E55" s="54"/>
      <c r="F55" s="54"/>
      <c r="G55" s="54"/>
      <c r="H55" s="19"/>
      <c r="I55" s="1"/>
    </row>
    <row r="56" spans="1:9" x14ac:dyDescent="0.25">
      <c r="A56" s="1"/>
      <c r="B56" s="1"/>
      <c r="C56" s="1"/>
      <c r="D56" s="1"/>
      <c r="E56" s="1"/>
      <c r="F56" s="1"/>
      <c r="G56" s="1"/>
      <c r="H56" s="1"/>
      <c r="I56" s="1"/>
    </row>
    <row r="57" spans="1:9" x14ac:dyDescent="0.25">
      <c r="A57" s="1"/>
      <c r="B57" s="101" t="s">
        <v>147</v>
      </c>
      <c r="C57" s="102"/>
      <c r="D57" s="102"/>
      <c r="E57" s="102"/>
      <c r="F57" s="102"/>
      <c r="G57" s="102"/>
      <c r="H57" s="103"/>
      <c r="I57" s="1"/>
    </row>
    <row r="58" spans="1:9" x14ac:dyDescent="0.25">
      <c r="A58" s="1"/>
      <c r="B58" s="104" t="s">
        <v>148</v>
      </c>
      <c r="C58" s="105"/>
      <c r="D58" s="105"/>
      <c r="E58" s="105"/>
      <c r="F58" s="106"/>
      <c r="G58" s="22">
        <f>(G53-G54)*(1+'Fane 13. Nøgletal'!C16)</f>
        <v>46509941.885906368</v>
      </c>
      <c r="H58" s="14" t="s">
        <v>3</v>
      </c>
      <c r="I58" s="1"/>
    </row>
    <row r="59" spans="1:9" x14ac:dyDescent="0.25">
      <c r="A59" s="1"/>
      <c r="B59" s="104" t="s">
        <v>149</v>
      </c>
      <c r="C59" s="105"/>
      <c r="D59" s="105"/>
      <c r="E59" s="105"/>
      <c r="F59" s="106"/>
      <c r="G59" s="48">
        <f>(G58)*'Fane 13. Nøgletal'!C28</f>
        <v>0</v>
      </c>
      <c r="H59" s="14" t="s">
        <v>3</v>
      </c>
      <c r="I59" s="1"/>
    </row>
    <row r="60" spans="1:9" x14ac:dyDescent="0.25">
      <c r="A60" s="1"/>
      <c r="B60" s="53"/>
      <c r="C60" s="54"/>
      <c r="D60" s="54"/>
      <c r="E60" s="54"/>
      <c r="F60" s="54"/>
      <c r="G60" s="54"/>
      <c r="H60" s="19"/>
      <c r="I60" s="1"/>
    </row>
    <row r="61" spans="1:9" x14ac:dyDescent="0.25">
      <c r="A61" s="1"/>
      <c r="B61" s="1"/>
      <c r="C61" s="1"/>
      <c r="D61" s="1"/>
      <c r="E61" s="1"/>
      <c r="F61" s="1"/>
      <c r="G61" s="1"/>
      <c r="H61" s="1"/>
      <c r="I61" s="1"/>
    </row>
    <row r="62" spans="1:9" x14ac:dyDescent="0.25">
      <c r="A62" s="1"/>
      <c r="B62" s="101" t="s">
        <v>223</v>
      </c>
      <c r="C62" s="102"/>
      <c r="D62" s="102"/>
      <c r="E62" s="102"/>
      <c r="F62" s="102"/>
      <c r="G62" s="102"/>
      <c r="H62" s="103"/>
      <c r="I62" s="1"/>
    </row>
    <row r="63" spans="1:9" x14ac:dyDescent="0.25">
      <c r="A63" s="1"/>
      <c r="B63" s="104" t="s">
        <v>224</v>
      </c>
      <c r="C63" s="105"/>
      <c r="D63" s="105"/>
      <c r="E63" s="105"/>
      <c r="F63" s="106"/>
      <c r="G63" s="22">
        <f>(G58-G59)*(1+'Fane 13. Nøgletal'!C16)</f>
        <v>50267945.190287605</v>
      </c>
      <c r="H63" s="14" t="s">
        <v>3</v>
      </c>
      <c r="I63" s="1"/>
    </row>
    <row r="64" spans="1:9" x14ac:dyDescent="0.25">
      <c r="A64" s="1"/>
      <c r="B64" s="104" t="s">
        <v>225</v>
      </c>
      <c r="C64" s="105"/>
      <c r="D64" s="105"/>
      <c r="E64" s="105"/>
      <c r="F64" s="106"/>
      <c r="G64" s="48">
        <f>(G63)*'Fane 13. Nøgletal'!C28</f>
        <v>0</v>
      </c>
      <c r="H64" s="14" t="s">
        <v>3</v>
      </c>
      <c r="I64" s="1"/>
    </row>
    <row r="65" spans="1:9" x14ac:dyDescent="0.25">
      <c r="A65" s="1"/>
      <c r="B65" s="53"/>
      <c r="C65" s="54"/>
      <c r="D65" s="54"/>
      <c r="E65" s="54"/>
      <c r="F65" s="54"/>
      <c r="G65" s="54"/>
      <c r="H65" s="19"/>
      <c r="I65" s="1"/>
    </row>
    <row r="66" spans="1:9" x14ac:dyDescent="0.25">
      <c r="A66" s="1"/>
      <c r="B66" s="1"/>
      <c r="C66" s="1"/>
      <c r="D66" s="1"/>
      <c r="E66" s="1"/>
      <c r="F66" s="1"/>
      <c r="G66" s="1"/>
      <c r="H66" s="1"/>
      <c r="I66" s="1"/>
    </row>
    <row r="67" spans="1:9" x14ac:dyDescent="0.25">
      <c r="A67" s="1"/>
      <c r="B67" s="1"/>
      <c r="C67" s="1"/>
      <c r="D67" s="1"/>
      <c r="E67" s="1"/>
      <c r="F67" s="1"/>
      <c r="G67" s="1"/>
      <c r="H67" s="1"/>
      <c r="I67" s="1"/>
    </row>
    <row r="68" spans="1:9" x14ac:dyDescent="0.25">
      <c r="A68" s="1"/>
      <c r="B68" s="1"/>
      <c r="C68" s="1"/>
      <c r="D68" s="1"/>
      <c r="E68" s="1"/>
      <c r="F68" s="1"/>
      <c r="G68" s="1"/>
      <c r="H68" s="1"/>
      <c r="I68" s="1"/>
    </row>
    <row r="69" spans="1:9" x14ac:dyDescent="0.25">
      <c r="A69" s="1"/>
      <c r="B69" s="1"/>
      <c r="C69" s="1"/>
      <c r="D69" s="1"/>
      <c r="E69" s="1"/>
      <c r="F69" s="1"/>
      <c r="G69" s="1"/>
      <c r="H69" s="1"/>
      <c r="I69" s="1"/>
    </row>
    <row r="70" spans="1:9" x14ac:dyDescent="0.25">
      <c r="A70" s="1"/>
      <c r="B70" s="1"/>
      <c r="C70" s="1"/>
      <c r="D70" s="1"/>
      <c r="E70" s="1"/>
      <c r="F70" s="1"/>
      <c r="G70" s="1"/>
      <c r="H70" s="1"/>
      <c r="I70" s="1"/>
    </row>
    <row r="71" spans="1:9" x14ac:dyDescent="0.25">
      <c r="A71" s="1"/>
      <c r="B71" s="1"/>
      <c r="C71" s="1"/>
      <c r="D71" s="1"/>
      <c r="E71" s="1"/>
      <c r="F71" s="1"/>
      <c r="G71" s="1"/>
      <c r="H71" s="1"/>
      <c r="I71" s="1"/>
    </row>
    <row r="72" spans="1:9" x14ac:dyDescent="0.25">
      <c r="A72" s="1"/>
      <c r="B72" s="1"/>
      <c r="C72" s="1"/>
      <c r="D72" s="1"/>
      <c r="E72" s="1"/>
      <c r="F72" s="1"/>
      <c r="G72" s="1"/>
      <c r="H72" s="1"/>
      <c r="I72" s="1"/>
    </row>
    <row r="73" spans="1:9" x14ac:dyDescent="0.25">
      <c r="A73" s="1"/>
      <c r="B73" s="1"/>
      <c r="C73" s="1"/>
      <c r="D73" s="1"/>
      <c r="E73" s="1"/>
      <c r="F73" s="1"/>
      <c r="G73" s="1"/>
      <c r="H73" s="1"/>
      <c r="I73" s="1"/>
    </row>
    <row r="74" spans="1:9" x14ac:dyDescent="0.25">
      <c r="A74" s="1"/>
      <c r="B74" s="1"/>
      <c r="C74" s="1"/>
      <c r="D74" s="1"/>
      <c r="E74" s="1"/>
      <c r="F74" s="1"/>
      <c r="G74" s="1"/>
      <c r="H74" s="1"/>
      <c r="I74" s="1"/>
    </row>
    <row r="75" spans="1:9" x14ac:dyDescent="0.25">
      <c r="A75" s="1"/>
      <c r="B75" s="1"/>
      <c r="C75" s="1"/>
      <c r="D75" s="1"/>
      <c r="E75" s="1"/>
      <c r="F75" s="1"/>
      <c r="G75" s="1"/>
      <c r="H75" s="1"/>
      <c r="I75" s="1"/>
    </row>
    <row r="76" spans="1:9" x14ac:dyDescent="0.25">
      <c r="A76" s="1"/>
      <c r="B76" s="1"/>
      <c r="C76" s="1"/>
      <c r="D76" s="1"/>
      <c r="E76" s="1"/>
      <c r="F76" s="1"/>
      <c r="G76" s="1"/>
      <c r="H76" s="1"/>
      <c r="I76" s="1"/>
    </row>
    <row r="77" spans="1:9" x14ac:dyDescent="0.25">
      <c r="A77" s="1"/>
      <c r="B77" s="1"/>
      <c r="C77" s="1"/>
      <c r="D77" s="1"/>
      <c r="E77" s="1"/>
      <c r="F77" s="1"/>
      <c r="G77" s="1"/>
      <c r="H77" s="1"/>
      <c r="I77" s="1"/>
    </row>
    <row r="78" spans="1:9" x14ac:dyDescent="0.25">
      <c r="A78" s="1"/>
      <c r="B78" s="1"/>
      <c r="C78" s="1"/>
      <c r="D78" s="1"/>
      <c r="E78" s="1"/>
      <c r="F78" s="1"/>
      <c r="G78" s="1"/>
      <c r="H78" s="1"/>
      <c r="I78" s="1"/>
    </row>
    <row r="79" spans="1:9" x14ac:dyDescent="0.25">
      <c r="A79" s="1"/>
      <c r="B79" s="1"/>
      <c r="C79" s="1"/>
      <c r="D79" s="1"/>
      <c r="E79" s="1"/>
      <c r="F79" s="1"/>
      <c r="G79" s="1"/>
      <c r="H79" s="1"/>
      <c r="I79" s="1"/>
    </row>
    <row r="80" spans="1:9" x14ac:dyDescent="0.25">
      <c r="A80" s="1"/>
      <c r="B80" s="1"/>
      <c r="C80" s="1"/>
      <c r="D80" s="1"/>
      <c r="E80" s="1"/>
      <c r="F80" s="1"/>
      <c r="G80" s="1"/>
      <c r="H80" s="1"/>
      <c r="I80" s="1"/>
    </row>
    <row r="81" spans="1:9" x14ac:dyDescent="0.25">
      <c r="A81" s="1"/>
      <c r="B81" s="1"/>
      <c r="C81" s="1"/>
      <c r="D81" s="1"/>
      <c r="E81" s="1"/>
      <c r="F81" s="1"/>
      <c r="G81" s="1"/>
      <c r="H81" s="1"/>
      <c r="I81" s="1"/>
    </row>
    <row r="82" spans="1:9" x14ac:dyDescent="0.25">
      <c r="A82" s="1"/>
      <c r="B82" s="1"/>
      <c r="C82" s="1"/>
      <c r="D82" s="1"/>
      <c r="E82" s="1"/>
      <c r="F82" s="1"/>
      <c r="G82" s="1"/>
      <c r="H82" s="1"/>
      <c r="I82" s="1"/>
    </row>
    <row r="83" spans="1:9" x14ac:dyDescent="0.25">
      <c r="A83" s="1"/>
      <c r="B83" s="1"/>
      <c r="C83" s="1"/>
      <c r="D83" s="1"/>
      <c r="E83" s="1"/>
      <c r="F83" s="1"/>
      <c r="G83" s="1"/>
      <c r="H83" s="1"/>
      <c r="I83" s="1"/>
    </row>
    <row r="84" spans="1:9" x14ac:dyDescent="0.25">
      <c r="A84" s="1"/>
      <c r="B84" s="1"/>
      <c r="C84" s="1"/>
      <c r="D84" s="1"/>
      <c r="E84" s="1"/>
      <c r="F84" s="1"/>
      <c r="G84" s="1"/>
      <c r="H84" s="1"/>
      <c r="I84" s="1"/>
    </row>
    <row r="85" spans="1:9" x14ac:dyDescent="0.25">
      <c r="A85" s="1"/>
      <c r="B85" s="1"/>
      <c r="C85" s="1"/>
      <c r="D85" s="1"/>
      <c r="E85" s="1"/>
      <c r="F85" s="1"/>
      <c r="G85" s="1"/>
      <c r="H85" s="1"/>
      <c r="I85" s="1"/>
    </row>
    <row r="86" spans="1:9" x14ac:dyDescent="0.25">
      <c r="A86" s="1"/>
      <c r="B86" s="1"/>
      <c r="C86" s="1"/>
      <c r="D86" s="1"/>
      <c r="E86" s="1"/>
      <c r="F86" s="1"/>
      <c r="G86" s="1"/>
      <c r="H86" s="1"/>
      <c r="I86" s="1"/>
    </row>
    <row r="87" spans="1:9" x14ac:dyDescent="0.25">
      <c r="A87" s="1"/>
      <c r="B87" s="1"/>
      <c r="C87" s="1"/>
      <c r="D87" s="1"/>
      <c r="E87" s="1"/>
      <c r="F87" s="1"/>
      <c r="G87" s="1"/>
      <c r="H87" s="1"/>
      <c r="I87" s="1"/>
    </row>
    <row r="88" spans="1:9" x14ac:dyDescent="0.25">
      <c r="A88" s="1"/>
      <c r="B88" s="1"/>
      <c r="C88" s="1"/>
      <c r="D88" s="1"/>
      <c r="E88" s="1"/>
      <c r="F88" s="1"/>
      <c r="G88" s="1"/>
      <c r="H88" s="1"/>
      <c r="I88" s="1"/>
    </row>
    <row r="89" spans="1:9" x14ac:dyDescent="0.25">
      <c r="A89" s="1"/>
      <c r="B89" s="1"/>
      <c r="C89" s="1"/>
      <c r="D89" s="1"/>
      <c r="E89" s="1"/>
      <c r="F89" s="1"/>
      <c r="G89" s="1"/>
      <c r="H89" s="1"/>
      <c r="I89" s="1"/>
    </row>
    <row r="90" spans="1:9" x14ac:dyDescent="0.25">
      <c r="A90" s="1"/>
      <c r="B90" s="1"/>
      <c r="C90" s="1"/>
      <c r="D90" s="1"/>
      <c r="E90" s="1"/>
      <c r="F90" s="1"/>
      <c r="G90" s="1"/>
      <c r="H90" s="1"/>
      <c r="I90" s="1"/>
    </row>
    <row r="91" spans="1:9" x14ac:dyDescent="0.25">
      <c r="A91" s="1"/>
      <c r="B91" s="1"/>
      <c r="C91" s="1"/>
      <c r="D91" s="1"/>
      <c r="E91" s="1"/>
      <c r="F91" s="1"/>
      <c r="G91" s="1"/>
      <c r="H91" s="1"/>
      <c r="I91" s="1"/>
    </row>
    <row r="92" spans="1:9" x14ac:dyDescent="0.25">
      <c r="A92" s="1"/>
      <c r="B92" s="1"/>
      <c r="C92" s="1"/>
      <c r="D92" s="1"/>
      <c r="E92" s="1"/>
      <c r="F92" s="1"/>
      <c r="G92" s="1"/>
      <c r="H92" s="1"/>
      <c r="I92" s="1"/>
    </row>
    <row r="93" spans="1:9" x14ac:dyDescent="0.25">
      <c r="A93" s="1"/>
      <c r="B93" s="1"/>
      <c r="C93" s="1"/>
      <c r="D93" s="1"/>
      <c r="E93" s="1"/>
      <c r="F93" s="1"/>
      <c r="G93" s="1"/>
      <c r="H93" s="1"/>
      <c r="I93" s="1"/>
    </row>
    <row r="94" spans="1:9" x14ac:dyDescent="0.25">
      <c r="A94" s="1"/>
      <c r="B94" s="1"/>
      <c r="C94" s="1"/>
      <c r="D94" s="1"/>
      <c r="E94" s="1"/>
      <c r="F94" s="1"/>
      <c r="G94" s="1"/>
      <c r="H94" s="1"/>
      <c r="I94" s="1"/>
    </row>
    <row r="95" spans="1:9" x14ac:dyDescent="0.25">
      <c r="A95" s="1"/>
      <c r="B95" s="1"/>
      <c r="C95" s="1"/>
      <c r="D95" s="1"/>
      <c r="E95" s="1"/>
      <c r="F95" s="1"/>
      <c r="G95" s="1"/>
      <c r="H95" s="1"/>
      <c r="I95" s="1"/>
    </row>
    <row r="96" spans="1:9" x14ac:dyDescent="0.25">
      <c r="A96" s="1"/>
      <c r="B96" s="1"/>
      <c r="C96" s="1"/>
      <c r="D96" s="1"/>
      <c r="E96" s="1"/>
      <c r="F96" s="1"/>
      <c r="G96" s="1"/>
      <c r="H96" s="1"/>
      <c r="I96" s="1"/>
    </row>
    <row r="97" spans="1:9" x14ac:dyDescent="0.25">
      <c r="A97" s="1"/>
      <c r="B97" s="1"/>
      <c r="C97" s="1"/>
      <c r="D97" s="1"/>
      <c r="E97" s="1"/>
      <c r="F97" s="1"/>
      <c r="G97" s="1"/>
      <c r="H97" s="1"/>
      <c r="I97" s="1"/>
    </row>
    <row r="98" spans="1:9" x14ac:dyDescent="0.25">
      <c r="A98" s="1"/>
      <c r="B98" s="1"/>
      <c r="C98" s="1"/>
      <c r="D98" s="1"/>
      <c r="E98" s="1"/>
      <c r="F98" s="1"/>
      <c r="G98" s="1"/>
      <c r="H98" s="1"/>
      <c r="I98" s="1"/>
    </row>
    <row r="99" spans="1:9" x14ac:dyDescent="0.25">
      <c r="A99" s="1"/>
      <c r="B99" s="1"/>
      <c r="C99" s="1"/>
      <c r="D99" s="1"/>
      <c r="E99" s="1"/>
      <c r="F99" s="1"/>
      <c r="G99" s="1"/>
      <c r="H99" s="1"/>
      <c r="I99" s="1"/>
    </row>
    <row r="100" spans="1:9" x14ac:dyDescent="0.25">
      <c r="A100" s="1"/>
      <c r="B100" s="1"/>
      <c r="C100" s="1"/>
      <c r="D100" s="1"/>
      <c r="E100" s="1"/>
      <c r="F100" s="1"/>
      <c r="G100" s="1"/>
      <c r="H100" s="1"/>
      <c r="I100" s="1"/>
    </row>
  </sheetData>
  <sheetProtection algorithmName="SHA-512" hashValue="m8UHZ1B5v80OGdH+8LbJCtAqeaLKSLTUlIU4x2YfLIquzCl2fKF/8aBGE6Cu3MzY3id0n3w0rnfp7Dk0srK3Rw==" saltValue="pJvtSJ4coLuUNQEnv84VsA==" spinCount="100000" sheet="1" objects="1" scenarios="1"/>
  <mergeCells count="42">
    <mergeCell ref="B47:F47"/>
    <mergeCell ref="B49:F49"/>
    <mergeCell ref="B36:F36"/>
    <mergeCell ref="B42:F42"/>
    <mergeCell ref="B41:F41"/>
    <mergeCell ref="B40:H40"/>
    <mergeCell ref="B37:F37"/>
    <mergeCell ref="B46:H46"/>
    <mergeCell ref="B48:F48"/>
    <mergeCell ref="B34:H34"/>
    <mergeCell ref="B12:F12"/>
    <mergeCell ref="B15:H15"/>
    <mergeCell ref="B16:F16"/>
    <mergeCell ref="B18:F18"/>
    <mergeCell ref="B30:F30"/>
    <mergeCell ref="B17:F17"/>
    <mergeCell ref="B22:H22"/>
    <mergeCell ref="B23:F23"/>
    <mergeCell ref="B24:F24"/>
    <mergeCell ref="B25:F25"/>
    <mergeCell ref="B1:H3"/>
    <mergeCell ref="B52:H52"/>
    <mergeCell ref="B53:F53"/>
    <mergeCell ref="B54:F54"/>
    <mergeCell ref="B35:F35"/>
    <mergeCell ref="B43:F43"/>
    <mergeCell ref="B19:F19"/>
    <mergeCell ref="B4:H4"/>
    <mergeCell ref="B5:F5"/>
    <mergeCell ref="B6:F6"/>
    <mergeCell ref="B9:H9"/>
    <mergeCell ref="B10:F10"/>
    <mergeCell ref="B11:F11"/>
    <mergeCell ref="B28:H28"/>
    <mergeCell ref="B29:F29"/>
    <mergeCell ref="B31:F31"/>
    <mergeCell ref="B62:H62"/>
    <mergeCell ref="B63:F63"/>
    <mergeCell ref="B64:F64"/>
    <mergeCell ref="B57:H57"/>
    <mergeCell ref="B58:F58"/>
    <mergeCell ref="B59:F59"/>
  </mergeCells>
  <pageMargins left="0.70866141732283461" right="0.70866141732283461" top="0.74803149606299213" bottom="0.74803149606299213" header="0.31496062992125984" footer="0.31496062992125984"/>
  <pageSetup paperSize="9" orientation="portrait" r:id="rId1"/>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codeName="Ark12"/>
  <dimension ref="A1:H50"/>
  <sheetViews>
    <sheetView showGridLines="0" view="pageLayout" zoomScaleNormal="100" workbookViewId="0"/>
  </sheetViews>
  <sheetFormatPr defaultColWidth="9.140625" defaultRowHeight="15" x14ac:dyDescent="0.25"/>
  <cols>
    <col min="1" max="1" width="7.85546875" style="2" customWidth="1"/>
    <col min="2" max="5" width="9.140625" style="2"/>
    <col min="6" max="6" width="19.85546875" style="2" customWidth="1"/>
    <col min="7" max="7" width="10.28515625" style="2" customWidth="1"/>
    <col min="8" max="8" width="7.85546875" style="2" customWidth="1"/>
    <col min="9" max="16384" width="9.140625" style="2"/>
  </cols>
  <sheetData>
    <row r="1" spans="1:8" x14ac:dyDescent="0.25">
      <c r="A1" s="1"/>
      <c r="B1" s="1"/>
      <c r="C1" s="1"/>
      <c r="D1" s="1"/>
      <c r="E1" s="1"/>
      <c r="F1" s="1"/>
      <c r="G1" s="1"/>
      <c r="H1" s="1"/>
    </row>
    <row r="2" spans="1:8" x14ac:dyDescent="0.25">
      <c r="A2" s="1"/>
      <c r="B2" s="1"/>
      <c r="C2" s="1"/>
      <c r="D2" s="1"/>
      <c r="E2" s="1"/>
      <c r="F2" s="1"/>
      <c r="G2" s="1"/>
      <c r="H2" s="1"/>
    </row>
    <row r="3" spans="1:8" ht="15" customHeight="1" x14ac:dyDescent="0.25">
      <c r="A3" s="1"/>
      <c r="B3" s="97" t="s">
        <v>77</v>
      </c>
      <c r="C3" s="97"/>
      <c r="D3" s="97"/>
      <c r="E3" s="97"/>
      <c r="F3" s="97"/>
      <c r="G3" s="97"/>
      <c r="H3" s="1"/>
    </row>
    <row r="4" spans="1:8" ht="15" customHeight="1" x14ac:dyDescent="0.25">
      <c r="A4" s="1"/>
      <c r="B4" s="97"/>
      <c r="C4" s="97"/>
      <c r="D4" s="97"/>
      <c r="E4" s="97"/>
      <c r="F4" s="97"/>
      <c r="G4" s="97"/>
      <c r="H4" s="1"/>
    </row>
    <row r="5" spans="1:8" x14ac:dyDescent="0.25">
      <c r="A5" s="1"/>
      <c r="B5" s="1"/>
      <c r="C5" s="1"/>
      <c r="D5" s="1"/>
      <c r="E5" s="1"/>
      <c r="F5" s="1"/>
      <c r="G5" s="1"/>
      <c r="H5" s="1"/>
    </row>
    <row r="6" spans="1:8" x14ac:dyDescent="0.25">
      <c r="A6" s="1"/>
      <c r="B6" s="1"/>
      <c r="C6" s="1"/>
      <c r="D6" s="1"/>
      <c r="E6" s="1"/>
      <c r="F6" s="1"/>
      <c r="G6" s="1"/>
      <c r="H6" s="1"/>
    </row>
    <row r="7" spans="1:8" x14ac:dyDescent="0.25">
      <c r="A7" s="1"/>
      <c r="B7" s="1"/>
      <c r="C7" s="1"/>
      <c r="D7" s="1"/>
      <c r="E7" s="1"/>
      <c r="F7" s="1"/>
      <c r="G7" s="1"/>
      <c r="H7" s="1"/>
    </row>
    <row r="8" spans="1:8" x14ac:dyDescent="0.25">
      <c r="A8" s="1"/>
      <c r="B8" s="101" t="s">
        <v>9</v>
      </c>
      <c r="C8" s="102"/>
      <c r="D8" s="102"/>
      <c r="E8" s="102"/>
      <c r="F8" s="102"/>
      <c r="G8" s="103"/>
      <c r="H8" s="1"/>
    </row>
    <row r="9" spans="1:8" x14ac:dyDescent="0.25">
      <c r="A9" s="1"/>
      <c r="B9" s="65" t="s">
        <v>150</v>
      </c>
      <c r="C9" s="66"/>
      <c r="D9" s="66"/>
      <c r="E9" s="66"/>
      <c r="F9" s="67"/>
      <c r="G9" s="52">
        <v>0.02</v>
      </c>
      <c r="H9" s="1"/>
    </row>
    <row r="10" spans="1:8" x14ac:dyDescent="0.25">
      <c r="A10" s="1"/>
      <c r="B10" s="53"/>
      <c r="C10" s="54"/>
      <c r="D10" s="54"/>
      <c r="E10" s="54"/>
      <c r="F10" s="54"/>
      <c r="G10" s="19"/>
      <c r="H10" s="1"/>
    </row>
    <row r="11" spans="1:8" ht="15" customHeight="1" x14ac:dyDescent="0.25">
      <c r="A11" s="1"/>
      <c r="B11" s="113" t="s">
        <v>236</v>
      </c>
      <c r="C11" s="114"/>
      <c r="D11" s="114"/>
      <c r="E11" s="114"/>
      <c r="F11" s="114"/>
      <c r="G11" s="115"/>
      <c r="H11" s="1"/>
    </row>
    <row r="12" spans="1:8" ht="13.5" customHeight="1" x14ac:dyDescent="0.25">
      <c r="A12" s="1"/>
      <c r="B12" s="116"/>
      <c r="C12" s="117"/>
      <c r="D12" s="117"/>
      <c r="E12" s="117"/>
      <c r="F12" s="117"/>
      <c r="G12" s="118"/>
      <c r="H12" s="1"/>
    </row>
    <row r="13" spans="1:8" x14ac:dyDescent="0.25">
      <c r="A13" s="1"/>
      <c r="B13" s="1"/>
      <c r="C13" s="1"/>
      <c r="D13" s="1"/>
      <c r="E13" s="1"/>
      <c r="F13" s="1"/>
      <c r="G13" s="1"/>
      <c r="H13" s="1"/>
    </row>
    <row r="14" spans="1:8" x14ac:dyDescent="0.25">
      <c r="A14" s="1"/>
      <c r="B14" s="1"/>
      <c r="C14" s="1"/>
      <c r="D14" s="1"/>
      <c r="E14" s="1"/>
      <c r="F14" s="1"/>
      <c r="G14" s="1"/>
      <c r="H14" s="1"/>
    </row>
    <row r="15" spans="1:8" x14ac:dyDescent="0.25">
      <c r="A15" s="1"/>
      <c r="B15" s="1"/>
      <c r="C15" s="1"/>
      <c r="D15" s="1"/>
      <c r="E15" s="1"/>
      <c r="F15" s="1"/>
      <c r="G15" s="1"/>
      <c r="H15" s="1"/>
    </row>
    <row r="16" spans="1:8" x14ac:dyDescent="0.25">
      <c r="A16" s="1"/>
      <c r="B16" s="1"/>
      <c r="C16" s="1"/>
      <c r="D16" s="1"/>
      <c r="E16" s="1"/>
      <c r="F16" s="1"/>
      <c r="G16" s="1"/>
      <c r="H16" s="1"/>
    </row>
    <row r="17" spans="1:8" x14ac:dyDescent="0.25">
      <c r="A17" s="1"/>
      <c r="B17" s="1"/>
      <c r="C17" s="1"/>
      <c r="D17" s="1"/>
      <c r="E17" s="1"/>
      <c r="F17" s="1"/>
      <c r="G17" s="1"/>
      <c r="H17" s="1"/>
    </row>
    <row r="18" spans="1:8" x14ac:dyDescent="0.25">
      <c r="A18" s="1"/>
      <c r="B18" s="1"/>
      <c r="C18" s="1"/>
      <c r="D18" s="1"/>
      <c r="E18" s="1"/>
      <c r="F18" s="1"/>
      <c r="G18" s="1"/>
      <c r="H18" s="1"/>
    </row>
    <row r="19" spans="1:8" x14ac:dyDescent="0.25">
      <c r="A19" s="1"/>
      <c r="B19" s="1"/>
      <c r="C19" s="1"/>
      <c r="D19" s="1"/>
      <c r="E19" s="1"/>
      <c r="F19" s="1"/>
      <c r="G19" s="1"/>
      <c r="H19" s="1"/>
    </row>
    <row r="20" spans="1:8" x14ac:dyDescent="0.25">
      <c r="A20" s="1"/>
      <c r="B20" s="1"/>
      <c r="C20" s="1"/>
      <c r="D20" s="1"/>
      <c r="E20" s="1"/>
      <c r="F20" s="1"/>
      <c r="G20" s="1"/>
      <c r="H20" s="1"/>
    </row>
    <row r="21" spans="1:8" x14ac:dyDescent="0.25">
      <c r="A21" s="1"/>
      <c r="B21" s="1"/>
      <c r="C21" s="1"/>
      <c r="D21" s="1"/>
      <c r="E21" s="1"/>
      <c r="F21" s="1"/>
      <c r="G21" s="1"/>
      <c r="H21" s="1"/>
    </row>
    <row r="22" spans="1:8" x14ac:dyDescent="0.25">
      <c r="A22" s="1"/>
      <c r="B22" s="1"/>
      <c r="C22" s="1"/>
      <c r="D22" s="1"/>
      <c r="E22" s="1"/>
      <c r="F22" s="1"/>
      <c r="G22" s="1"/>
      <c r="H22" s="1"/>
    </row>
    <row r="23" spans="1:8" x14ac:dyDescent="0.25">
      <c r="A23" s="1"/>
      <c r="B23" s="1"/>
      <c r="C23" s="1"/>
      <c r="D23" s="1"/>
      <c r="E23" s="1"/>
      <c r="F23" s="1"/>
      <c r="G23" s="1"/>
      <c r="H23" s="1"/>
    </row>
    <row r="24" spans="1:8" x14ac:dyDescent="0.25">
      <c r="A24" s="1"/>
      <c r="B24" s="1"/>
      <c r="C24" s="1"/>
      <c r="D24" s="1"/>
      <c r="E24" s="1"/>
      <c r="F24" s="1"/>
      <c r="G24" s="1"/>
      <c r="H24" s="1"/>
    </row>
    <row r="25" spans="1:8" x14ac:dyDescent="0.25">
      <c r="A25" s="1"/>
      <c r="B25" s="1"/>
      <c r="C25" s="1"/>
      <c r="D25" s="1"/>
      <c r="E25" s="1"/>
      <c r="F25" s="1"/>
      <c r="G25" s="1"/>
      <c r="H25" s="1"/>
    </row>
    <row r="26" spans="1:8" x14ac:dyDescent="0.25">
      <c r="A26" s="1"/>
      <c r="B26" s="1"/>
      <c r="C26" s="1"/>
      <c r="D26" s="1"/>
      <c r="E26" s="1"/>
      <c r="F26" s="1"/>
      <c r="G26" s="1"/>
      <c r="H26" s="1"/>
    </row>
    <row r="27" spans="1:8" x14ac:dyDescent="0.25">
      <c r="A27" s="1"/>
      <c r="B27" s="1"/>
      <c r="C27" s="1"/>
      <c r="D27" s="1"/>
      <c r="E27" s="1"/>
      <c r="F27" s="1"/>
      <c r="G27" s="1"/>
      <c r="H27" s="1"/>
    </row>
    <row r="28" spans="1:8" x14ac:dyDescent="0.25">
      <c r="A28" s="1"/>
      <c r="B28" s="1"/>
      <c r="C28" s="1"/>
      <c r="D28" s="1"/>
      <c r="E28" s="1"/>
      <c r="F28" s="1"/>
      <c r="G28" s="1"/>
      <c r="H28" s="1"/>
    </row>
    <row r="29" spans="1:8" x14ac:dyDescent="0.25">
      <c r="A29" s="1"/>
      <c r="B29" s="1"/>
      <c r="C29" s="1"/>
      <c r="D29" s="1"/>
      <c r="E29" s="1"/>
      <c r="F29" s="1"/>
      <c r="G29" s="1"/>
      <c r="H29" s="1"/>
    </row>
    <row r="30" spans="1:8" x14ac:dyDescent="0.25">
      <c r="A30" s="1"/>
      <c r="B30" s="1"/>
      <c r="C30" s="1"/>
      <c r="D30" s="1"/>
      <c r="E30" s="1"/>
      <c r="F30" s="1"/>
      <c r="G30" s="1"/>
      <c r="H30" s="1"/>
    </row>
    <row r="31" spans="1:8" x14ac:dyDescent="0.25">
      <c r="A31" s="1"/>
      <c r="B31" s="1"/>
      <c r="C31" s="1"/>
      <c r="D31" s="1"/>
      <c r="E31" s="1"/>
      <c r="F31" s="1"/>
      <c r="G31" s="1"/>
      <c r="H31" s="1"/>
    </row>
    <row r="32" spans="1:8" x14ac:dyDescent="0.25">
      <c r="A32" s="1"/>
      <c r="B32" s="1"/>
      <c r="C32" s="1"/>
      <c r="D32" s="1"/>
      <c r="E32" s="1"/>
      <c r="F32" s="1"/>
      <c r="G32" s="1"/>
      <c r="H32" s="1"/>
    </row>
    <row r="33" spans="1:8" x14ac:dyDescent="0.25">
      <c r="A33" s="1"/>
      <c r="B33" s="1"/>
      <c r="C33" s="1"/>
      <c r="D33" s="1"/>
      <c r="E33" s="1"/>
      <c r="F33" s="1"/>
      <c r="G33" s="1"/>
      <c r="H33" s="1"/>
    </row>
    <row r="34" spans="1:8" x14ac:dyDescent="0.25">
      <c r="A34" s="1"/>
      <c r="B34" s="1"/>
      <c r="C34" s="1"/>
      <c r="D34" s="1"/>
      <c r="E34" s="1"/>
      <c r="F34" s="1"/>
      <c r="G34" s="1"/>
      <c r="H34" s="1"/>
    </row>
    <row r="35" spans="1:8" x14ac:dyDescent="0.25">
      <c r="A35" s="1"/>
      <c r="B35" s="1"/>
      <c r="C35" s="1"/>
      <c r="D35" s="1"/>
      <c r="E35" s="1"/>
      <c r="F35" s="1"/>
      <c r="G35" s="1"/>
      <c r="H35" s="1"/>
    </row>
    <row r="36" spans="1:8" x14ac:dyDescent="0.25">
      <c r="A36" s="1"/>
      <c r="B36" s="1"/>
      <c r="C36" s="1"/>
      <c r="D36" s="1"/>
      <c r="E36" s="1"/>
      <c r="F36" s="1"/>
      <c r="G36" s="1"/>
      <c r="H36" s="1"/>
    </row>
    <row r="37" spans="1:8" x14ac:dyDescent="0.25">
      <c r="A37" s="1"/>
      <c r="B37" s="1"/>
      <c r="C37" s="1"/>
      <c r="D37" s="1"/>
      <c r="E37" s="1"/>
      <c r="F37" s="1"/>
      <c r="G37" s="1"/>
      <c r="H37" s="1"/>
    </row>
    <row r="38" spans="1:8" x14ac:dyDescent="0.25">
      <c r="A38" s="1"/>
      <c r="B38" s="1"/>
      <c r="C38" s="1"/>
      <c r="D38" s="1"/>
      <c r="E38" s="1"/>
      <c r="F38" s="1"/>
      <c r="G38" s="1"/>
      <c r="H38" s="1"/>
    </row>
    <row r="39" spans="1:8" x14ac:dyDescent="0.25">
      <c r="A39" s="1"/>
      <c r="B39" s="1"/>
      <c r="C39" s="1"/>
      <c r="D39" s="1"/>
      <c r="E39" s="1"/>
      <c r="F39" s="1"/>
      <c r="G39" s="1"/>
      <c r="H39" s="1"/>
    </row>
    <row r="40" spans="1:8" x14ac:dyDescent="0.25">
      <c r="A40" s="1"/>
      <c r="B40" s="1"/>
      <c r="C40" s="1"/>
      <c r="D40" s="1"/>
      <c r="E40" s="1"/>
      <c r="F40" s="1"/>
      <c r="G40" s="1"/>
      <c r="H40" s="1"/>
    </row>
    <row r="41" spans="1:8" x14ac:dyDescent="0.25">
      <c r="A41" s="1"/>
      <c r="B41" s="1"/>
      <c r="C41" s="1"/>
      <c r="D41" s="1"/>
      <c r="E41" s="1"/>
      <c r="F41" s="1"/>
      <c r="G41" s="1"/>
      <c r="H41" s="1"/>
    </row>
    <row r="42" spans="1:8" x14ac:dyDescent="0.25">
      <c r="A42" s="1"/>
      <c r="B42" s="1"/>
      <c r="C42" s="1"/>
      <c r="D42" s="1"/>
      <c r="E42" s="1"/>
      <c r="F42" s="1"/>
      <c r="G42" s="1"/>
      <c r="H42" s="1"/>
    </row>
    <row r="43" spans="1:8" x14ac:dyDescent="0.25">
      <c r="A43" s="1"/>
      <c r="B43" s="1"/>
      <c r="C43" s="1"/>
      <c r="D43" s="1"/>
      <c r="E43" s="1"/>
      <c r="F43" s="1"/>
      <c r="G43" s="1"/>
      <c r="H43" s="1"/>
    </row>
    <row r="44" spans="1:8" x14ac:dyDescent="0.25">
      <c r="A44" s="1"/>
      <c r="B44" s="1"/>
      <c r="C44" s="1"/>
      <c r="D44" s="1"/>
      <c r="E44" s="1"/>
      <c r="F44" s="1"/>
      <c r="G44" s="1"/>
      <c r="H44" s="1"/>
    </row>
    <row r="45" spans="1:8" x14ac:dyDescent="0.25">
      <c r="A45" s="1"/>
      <c r="B45" s="1"/>
      <c r="C45" s="1"/>
      <c r="D45" s="1"/>
      <c r="E45" s="1"/>
      <c r="F45" s="1"/>
      <c r="G45" s="1"/>
      <c r="H45" s="1"/>
    </row>
    <row r="46" spans="1:8" x14ac:dyDescent="0.25">
      <c r="A46" s="1"/>
      <c r="B46" s="1"/>
      <c r="C46" s="1"/>
      <c r="D46" s="1"/>
      <c r="E46" s="1"/>
      <c r="F46" s="1"/>
      <c r="G46" s="1"/>
      <c r="H46" s="1"/>
    </row>
    <row r="47" spans="1:8" x14ac:dyDescent="0.25">
      <c r="A47" s="1"/>
      <c r="B47" s="1"/>
      <c r="C47" s="1"/>
      <c r="D47" s="1"/>
      <c r="E47" s="1"/>
      <c r="F47" s="1"/>
      <c r="G47" s="1"/>
      <c r="H47" s="1"/>
    </row>
    <row r="48" spans="1:8" x14ac:dyDescent="0.25">
      <c r="A48" s="1"/>
      <c r="B48" s="1"/>
      <c r="C48" s="1"/>
      <c r="D48" s="1"/>
      <c r="E48" s="1"/>
      <c r="F48" s="1"/>
      <c r="G48" s="1"/>
      <c r="H48" s="1"/>
    </row>
    <row r="49" spans="1:8" x14ac:dyDescent="0.25">
      <c r="A49" s="1"/>
      <c r="B49" s="1"/>
      <c r="C49" s="1"/>
      <c r="D49" s="1"/>
      <c r="E49" s="1"/>
      <c r="F49" s="1"/>
      <c r="G49" s="1"/>
      <c r="H49" s="1"/>
    </row>
    <row r="50" spans="1:8" x14ac:dyDescent="0.25">
      <c r="A50" s="1"/>
      <c r="B50" s="1"/>
      <c r="C50" s="1"/>
      <c r="D50" s="1"/>
      <c r="E50" s="1"/>
      <c r="F50" s="1"/>
      <c r="G50" s="1"/>
      <c r="H50" s="1"/>
    </row>
  </sheetData>
  <sheetProtection algorithmName="SHA-512" hashValue="INtEVKXSqwfwKLxEEHjVFgcc0oed0Ev9jdjUqozMXflientGIp0HMeFuBoM0tUGax9+KlmUJMN9+Cpm1qG7glg==" saltValue="OvkCzfi7R8ulfR12OBs+kQ==" spinCount="100000" sheet="1" objects="1" scenarios="1"/>
  <mergeCells count="3">
    <mergeCell ref="B3:G4"/>
    <mergeCell ref="B8:G8"/>
    <mergeCell ref="B11:G12"/>
  </mergeCells>
  <pageMargins left="0.70866141732283461" right="0.70866141732283461" top="0.74803149606299213" bottom="0.74803149606299213" header="0.31496062992125984" footer="0.31496062992125984"/>
  <pageSetup paperSize="9" orientation="portrait"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Regneark</vt:lpstr>
      </vt:variant>
      <vt:variant>
        <vt:i4>18</vt:i4>
      </vt:variant>
      <vt:variant>
        <vt:lpstr>Navngivne områder</vt:lpstr>
      </vt:variant>
      <vt:variant>
        <vt:i4>7</vt:i4>
      </vt:variant>
    </vt:vector>
  </HeadingPairs>
  <TitlesOfParts>
    <vt:vector size="25" baseType="lpstr">
      <vt:lpstr>1. Forside</vt:lpstr>
      <vt:lpstr>Fane 2.1. Økonomisk ramme 2024</vt:lpstr>
      <vt:lpstr>Fane 2.2. Økonomisk ramme 2025</vt:lpstr>
      <vt:lpstr>Fane 2.3. Økonomisk ramme 2026</vt:lpstr>
      <vt:lpstr>Fane 2.4. Økonomisk ramme 2027</vt:lpstr>
      <vt:lpstr>Fane 3. Omkostninger i ØR2023</vt:lpstr>
      <vt:lpstr>Fane 4.1. Gen. krav - drift</vt:lpstr>
      <vt:lpstr>Fane 4.2. Gen. krav - anlæg</vt:lpstr>
      <vt:lpstr>Fane 5. Individuelt eff. krav</vt:lpstr>
      <vt:lpstr>Fane 6. Ikke-påvirkelige omk.</vt:lpstr>
      <vt:lpstr>Fane 7. Kontrol af ØR2022</vt:lpstr>
      <vt:lpstr>Fane 8. Skattesagen</vt:lpstr>
      <vt:lpstr>Fane 9. Anlægsprojekter (§ 19) </vt:lpstr>
      <vt:lpstr>Fane 10.1. Varige tillæg</vt:lpstr>
      <vt:lpstr>Fane 10.2. Engangstillæg</vt:lpstr>
      <vt:lpstr>Fane 11. Tilknyttet virksomhed</vt:lpstr>
      <vt:lpstr>Fane 12. Bortfald</vt:lpstr>
      <vt:lpstr>Fane 13. Nøgletal</vt:lpstr>
      <vt:lpstr>Tabel_Fane_11</vt:lpstr>
      <vt:lpstr>Tabel_Fane_12</vt:lpstr>
      <vt:lpstr>Tabel_Fane_2_1</vt:lpstr>
      <vt:lpstr>Tabel_Fane_2_2</vt:lpstr>
      <vt:lpstr>Tabel_Fane_2_3</vt:lpstr>
      <vt:lpstr>Tabel_Fane_2_4</vt:lpstr>
      <vt:lpstr>Tabel_Fane_3</vt:lpstr>
    </vt:vector>
  </TitlesOfParts>
  <Company>Statens IT</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Katrine Stagaard</dc:creator>
  <cp:lastModifiedBy>Anna Ingeborg Knuhtsen</cp:lastModifiedBy>
  <cp:lastPrinted>2016-06-14T12:57:30Z</cp:lastPrinted>
  <dcterms:created xsi:type="dcterms:W3CDTF">2016-06-02T08:51:18Z</dcterms:created>
  <dcterms:modified xsi:type="dcterms:W3CDTF">2023-08-31T07:11:44Z</dcterms:modified>
</cp:coreProperties>
</file>