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D4" i="16" l="1"/>
  <c r="E4" i="16"/>
  <c r="G3" i="16" s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D5" i="16"/>
  <c r="E5" i="16"/>
  <c r="D6" i="16"/>
  <c r="J3" i="24"/>
  <c r="E6" i="16"/>
  <c r="F3" i="16" l="1"/>
  <c r="M3" i="24"/>
  <c r="B9" i="12" s="1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<sst xmlns="http://schemas.openxmlformats.org/spreadsheetml/2006/main" count="111" uniqueCount="75">
  <si>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</si>
  <si>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</si>
  <si>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</si>
  <si>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</si>
  <si>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</si>
  <si>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</si>
  <si>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</si>
  <si>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</si>
  <si>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</si>
  <si>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</si>
  <si>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</si>
  <si>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</si>
  <si>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</si>
  <si>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</si>
  <si>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</si>
  <si>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</si>
  <si>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</si>
  <si>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</si>
  <si>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</si>
  <si>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</si>
  <si>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</si>
  <si>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</si>
  <si>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Badevandskvalitet</t>
  </si>
  <si>
    <t>Forbrugervalg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</si>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</sst>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12820363.689167999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35354.692639999994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66358.09106666666</v>
      </c>
      <c r="C4" t="s">
        <v>11</v>
      </c>
    </row>
    <row r="5" spans="1:3" s="26" customFormat="1" x14ac:dyDescent="0.25">
      <c r="A5" s="3" t="s">
        <v>12</v>
      </c>
      <c r="B5" s="48">
        <f>SUM(B2:B4)</f>
        <v>12922076.472874664</v>
      </c>
      <c r="C5" s="62" t="s">
        <v>11</v>
      </c>
    </row>
    <row r="6" spans="1:3" x14ac:dyDescent="0.25">
      <c r="A6" s="47" t="s">
        <v>0</v>
      </c>
      <c r="B6" s="38">
        <f>Investeringer!E3</f>
        <v>29820099.984645635</v>
      </c>
      <c r="C6" s="23" t="s">
        <v>11</v>
      </c>
    </row>
    <row r="7" spans="1:3" x14ac:dyDescent="0.25">
      <c r="A7" s="4" t="s">
        <v>1</v>
      </c>
      <c r="B7" s="35">
        <f>Investeringer!F3</f>
        <v>5611875.4776337473</v>
      </c>
      <c r="C7" t="s">
        <v>11</v>
      </c>
    </row>
    <row r="8" spans="1:3" x14ac:dyDescent="0.25">
      <c r="A8" s="4" t="s">
        <v>2</v>
      </c>
      <c r="B8" s="35">
        <f>Investeringer!G3</f>
        <v>702156.79917018069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1272370</v>
      </c>
      <c r="C9" t="s">
        <v>11</v>
      </c>
    </row>
    <row r="10" spans="1:3" s="22" customFormat="1" x14ac:dyDescent="0.25">
      <c r="A10" s="3" t="s">
        <v>48</v>
      </c>
      <c r="B10" s="48">
        <f>SUM(B6:B9)</f>
        <v>37406502.261449561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629366</v>
      </c>
      <c r="C11" t="s">
        <v>11</v>
      </c>
    </row>
    <row r="12" spans="1:3" s="22" customFormat="1" x14ac:dyDescent="0.25">
      <c r="A12" s="3" t="s">
        <v>68</v>
      </c>
      <c r="B12" s="48">
        <f>SUM(B11:B11)</f>
        <v>629366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50957944.734324224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51409011.212046832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69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13210047</v>
      </c>
      <c r="C2" s="49">
        <v>0</v>
      </c>
      <c r="D2" s="49">
        <f>B2+C2</f>
        <v>13210047</v>
      </c>
      <c r="E2" s="50">
        <f>D2</f>
        <v>13210047</v>
      </c>
      <c r="F2" s="49">
        <v>15797663.224022815</v>
      </c>
      <c r="G2" s="49">
        <v>1222451.0315912117</v>
      </c>
      <c r="H2" s="49">
        <f>F2-G2</f>
        <v>14575212.192431603</v>
      </c>
      <c r="I2" s="49">
        <f>AVERAGEIF(E2:E4,"&lt;&gt;0")</f>
        <v>12820363.689167999</v>
      </c>
      <c r="J2" s="49">
        <v>12540208.586911913</v>
      </c>
      <c r="K2" s="39">
        <f>IF(H2&gt;I2,IF(I2&gt;J2,I2,J2),H2)</f>
        <v>12820363.689167999</v>
      </c>
    </row>
    <row r="3" spans="1:11" s="23" customFormat="1" x14ac:dyDescent="0.25">
      <c r="A3" s="28">
        <v>2014</v>
      </c>
      <c r="B3" s="49">
        <v>12311440</v>
      </c>
      <c r="C3" s="49"/>
      <c r="D3" s="49">
        <f t="shared" ref="D3:D4" si="0">B3+C3</f>
        <v>12311440</v>
      </c>
      <c r="E3" s="50">
        <f>D3*Pristalsregulering!C7</f>
        <v>12321289.151999999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12728492</v>
      </c>
      <c r="C4" s="49"/>
      <c r="D4" s="49">
        <f t="shared" si="0"/>
        <v>12728492</v>
      </c>
      <c r="E4" s="50">
        <f>D4*Pristalsregulering!$C$6*Pristalsregulering!$C$7</f>
        <v>12929754.915503997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10" max="49" width="0" hidden="1" customWidth="1"/>
    <col min="50" max="50" width="9.140625" hidden="1" customWidth="1"/>
    <col min="51" max="65" width="0" hidden="1" customWidth="1"/>
    <col min="66" max="66" width="9.140625" hidden="1" customWidth="1"/>
    <col min="67" max="103" width="0" hidden="1" customWidth="1"/>
    <col min="104" max="104" width="9.140625" hidden="1" customWidth="1"/>
    <col min="105" max="144" width="0" hidden="1" customWidth="1"/>
    <col min="145" max="145" width="9.140625" hidden="1" customWidth="1"/>
    <col min="146" max="160" width="0" hidden="1" customWidth="1"/>
    <col min="161" max="161" width="9.140625" hidden="1" customWidth="1"/>
    <col min="162" max="176" width="0" hidden="1" customWidth="1"/>
    <col min="177" max="177" width="9.140625" hidden="1" customWidth="1"/>
    <col min="178" max="198" width="0" hidden="1" customWidth="1"/>
    <col min="199" max="199" width="9.140625" hidden="1" customWidth="1"/>
    <col min="200" max="239" width="0" hidden="1" customWidth="1"/>
    <col min="240" max="240" width="9.140625" hidden="1" customWidth="1"/>
    <col min="241" max="255" width="0" hidden="1" customWidth="1"/>
    <col min="256" max="256" width="9.140625" hidden="1" customWidth="1"/>
    <col min="257" max="271" width="0" hidden="1" customWidth="1"/>
    <col min="272" max="272" width="9.140625" hidden="1" customWidth="1"/>
    <col min="273" max="287" width="0" hidden="1" customWidth="1"/>
    <col min="288" max="288" width="9.140625" hidden="1" customWidth="1"/>
    <col min="289" max="293" width="0" hidden="1" customWidth="1"/>
    <col min="294" max="294" width="9.140625" hidden="1" customWidth="1"/>
    <col min="295" max="309" width="0" hidden="1" customWidth="1"/>
    <col min="310" max="310" width="9.140625" hidden="1" customWidth="1"/>
    <col min="311" max="325" width="0" hidden="1" customWidth="1"/>
    <col min="326" max="326" width="9.140625" hidden="1" customWidth="1"/>
    <col min="327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71</v>
      </c>
      <c r="C1" s="33"/>
      <c r="D1" s="63" t="s">
        <v>72</v>
      </c>
      <c r="E1" s="10"/>
      <c r="F1" s="63" t="s">
        <v>73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2">
        <v>0</v>
      </c>
      <c r="C3" s="72">
        <v>0</v>
      </c>
      <c r="D3" s="45">
        <f>B3/Pristalsregulering!$C$8</f>
        <v>0</v>
      </c>
      <c r="E3" s="35">
        <f>C3/Pristalsregulering!$C$8</f>
        <v>0</v>
      </c>
      <c r="F3" s="45">
        <f>IF(D4=0,0,AVERAGEIF(D4:D6,"&lt;&gt;0"))+D3</f>
        <v>35354.692639999994</v>
      </c>
      <c r="G3" s="38">
        <f>IF(E4=0,0,AVERAGEIF(E4:E6,"&lt;&gt;0"))+E3</f>
        <v>0</v>
      </c>
      <c r="H3" s="57">
        <f>SUM(F3:G3)</f>
        <v>35354.692639999994</v>
      </c>
    </row>
    <row r="4" spans="1:8" x14ac:dyDescent="0.25">
      <c r="A4" s="28">
        <v>2015</v>
      </c>
      <c r="B4" s="35">
        <v>35160</v>
      </c>
      <c r="C4" s="35"/>
      <c r="D4" s="45">
        <f>B4</f>
        <v>35160</v>
      </c>
      <c r="E4" s="35">
        <f>C4</f>
        <v>0</v>
      </c>
      <c r="F4" s="45"/>
      <c r="G4" s="38"/>
      <c r="H4" s="54"/>
    </row>
    <row r="5" spans="1:8" x14ac:dyDescent="0.25">
      <c r="A5" s="28">
        <v>2014</v>
      </c>
      <c r="B5" s="35">
        <v>35160</v>
      </c>
      <c r="C5" s="35">
        <v>30000</v>
      </c>
      <c r="D5" s="45">
        <f>B5*Pristalsregulering!$C$7</f>
        <v>35188.127999999997</v>
      </c>
      <c r="E5" s="35">
        <f>C5*Pristalsregulering!$C$7</f>
        <v>30023.999999999996</v>
      </c>
      <c r="F5" s="45"/>
      <c r="G5" s="35"/>
      <c r="H5" s="45"/>
    </row>
    <row r="6" spans="1:8" x14ac:dyDescent="0.25">
      <c r="A6" s="28">
        <v>2013</v>
      </c>
      <c r="B6" s="35">
        <v>35160</v>
      </c>
      <c r="C6" s="35"/>
      <c r="D6" s="45">
        <f>B6*Pristalsregulering!$C$7*Pristalsregulering!$C$6</f>
        <v>35715.949919999992</v>
      </c>
      <c r="E6" s="35">
        <f>C6*Pristalsregulering!$C$7*Pristalsregulering!$C$6</f>
        <v>0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25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25000</v>
      </c>
      <c r="C3" s="42">
        <v>51760</v>
      </c>
      <c r="D3" s="42">
        <v>0</v>
      </c>
      <c r="E3" s="41">
        <f>B3</f>
        <v>25000</v>
      </c>
      <c r="F3" s="42">
        <f t="shared" ref="F3:G3" si="0">C3</f>
        <v>51760</v>
      </c>
      <c r="G3" s="43">
        <f t="shared" si="0"/>
        <v>0</v>
      </c>
      <c r="H3" s="44">
        <f>IF(E3=0,0,AVERAGEIF(E3:E5,"&lt;&gt;0"))+IF(F3=0,0,AVERAGEIF(F3:F5,"&lt;&gt;0"))+IF(G3=0,0,AVERAGEIF(G3:G5,"&lt;&gt;0"))</f>
        <v>66358.09106666666</v>
      </c>
    </row>
    <row r="4" spans="1:8" x14ac:dyDescent="0.25">
      <c r="A4" s="31">
        <v>2014</v>
      </c>
      <c r="B4" s="41">
        <v>21000</v>
      </c>
      <c r="C4" s="42">
        <v>39200</v>
      </c>
      <c r="D4" s="42">
        <v>0</v>
      </c>
      <c r="E4" s="41">
        <f>B4*Pristalsregulering!$C$7</f>
        <v>21016.799999999999</v>
      </c>
      <c r="F4" s="42">
        <f>C4*Pristalsregulering!$C$7</f>
        <v>39231.359999999993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23500</v>
      </c>
      <c r="C5" s="42">
        <v>37600</v>
      </c>
      <c r="D5" s="42">
        <v>0</v>
      </c>
      <c r="E5" s="41">
        <f>B5*Pristalsregulering!$C$7*Pristalsregulering!$C$6</f>
        <v>23871.581999999999</v>
      </c>
      <c r="F5" s="42">
        <f>C5*Pristalsregulering!$C$7*Pristalsregulering!$C$6</f>
        <v>38194.53119999999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70">
        <v>2015</v>
      </c>
      <c r="B3" s="38">
        <v>27390583.569346726</v>
      </c>
      <c r="C3" s="38">
        <v>5428752.9122781074</v>
      </c>
      <c r="D3" s="40">
        <v>699488.60333333397</v>
      </c>
      <c r="E3" s="35">
        <f>B3*Pristalsregulering!C2*Pristalsregulering!C3*Pristalsregulering!C4*Pristalsregulering!C5*Pristalsregulering!C6*Pristalsregulering!C7</f>
        <v>29820099.984645635</v>
      </c>
      <c r="F3" s="35">
        <v>5611875.4776337473</v>
      </c>
      <c r="G3" s="35">
        <f xml:space="preserve"> D3/Pristalsregulering!$C$8</f>
        <v>702156.79917018069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41</v>
      </c>
      <c r="C1" s="74"/>
      <c r="D1" s="74"/>
      <c r="E1" s="74"/>
      <c r="F1" s="75" t="s">
        <v>55</v>
      </c>
      <c r="G1" s="76"/>
      <c r="H1" s="76"/>
      <c r="I1" s="76"/>
      <c r="J1" s="79" t="s">
        <v>30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70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1272370</v>
      </c>
      <c r="D3" s="38">
        <v>0</v>
      </c>
      <c r="E3" s="40">
        <v>0</v>
      </c>
      <c r="F3" s="38">
        <f>B3</f>
        <v>0</v>
      </c>
      <c r="G3" s="38">
        <f>C3</f>
        <v>1272370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1272370</v>
      </c>
      <c r="L3" s="43">
        <f>AVERAGE(H3:H5)+AVERAGE(I3:I5)</f>
        <v>0</v>
      </c>
      <c r="M3" s="44">
        <f>SUM(J3:L3)</f>
        <v>1272370</v>
      </c>
      <c r="N3" s="23"/>
    </row>
    <row r="4" spans="1:14" x14ac:dyDescent="0.25">
      <c r="A4" s="28">
        <v>2014</v>
      </c>
      <c r="B4" s="45">
        <v>0</v>
      </c>
      <c r="C4" s="38">
        <v>2742463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2744656.9704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1058148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1074879.4361759999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56</v>
      </c>
      <c r="L1" s="67" t="s">
        <v>40</v>
      </c>
      <c r="M1" s="14" t="s">
        <v>29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123344</v>
      </c>
      <c r="E2" s="42">
        <v>28957</v>
      </c>
      <c r="F2" s="42">
        <v>0</v>
      </c>
      <c r="G2" s="42">
        <v>0</v>
      </c>
      <c r="H2" s="42">
        <v>444542</v>
      </c>
      <c r="I2" s="42">
        <v>0</v>
      </c>
      <c r="J2" s="42"/>
      <c r="K2" s="42"/>
      <c r="L2" s="43">
        <v>0</v>
      </c>
      <c r="M2" s="44">
        <f>SUM(B2:L2)</f>
        <v>629366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2017-10-13T12:00:04Z</dcterms:modified>
</cp:coreProperties>
</file>