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20" i="2"/>
  <c r="E15" i="13"/>
  <c r="F11" i="11"/>
  <c r="F27" i="11"/>
  <c r="E17" i="15" l="1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8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<sst xmlns="http://schemas.openxmlformats.org/spreadsheetml/2006/main" count="387" uniqueCount="197">
  <si>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</si>
  <si>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</si>
  <si>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</si>
  <si>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</si>
  <si>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</si>
  <si>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</si>
  <si>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</si>
  <si>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</si>
  <si>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</si>
  <si>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</si>
  <si>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</si>
  <si>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</si>
  <si>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</si>
  <si>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</si>
  <si>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</si>
  <si>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</si>
  <si>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</si>
  <si>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</si>
  <si>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</si>
  <si>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</si>
  <si>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</si>
  <si>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</si>
  <si>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</si>
  <si>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</si>
  <si>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</si>
  <si>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</si>
  <si>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</si>
  <si>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</si>
  <si>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</si>
  <si>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</si>
  <si>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</si>
  <si>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</si>
  <si>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</si>
  <si>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</si>
  <si>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</si>
  <si>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</si>
  <si>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</si>
  <si>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</si>
  <si>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</si>
  <si>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</si>
  <si>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</si>
  <si>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</si>
  <si>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</si>
  <si>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</si>
  <si>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</si>
  <si>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</si>
  <si>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</si>
  <si>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</si>
  <si>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</si>
  <si>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</si>
  <si>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</si>
  <si>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</si>
  <si>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</si>
  <si>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</si>
  <si>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</si>
  <si>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</si>
  <si>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</si>
  <si>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</si>
  <si>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</si>
  <si>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</si>
  <si>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</si>
  <si>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</si>
  <si>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</si>
  <si>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</si>
  <si>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</si>
  <si>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</si>
  <si>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</si>
  <si>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</si>
  <si>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</si>
  <si>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</si>
  <si>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</si>
  <si>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</si>
  <si>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</si>
  <si>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</si>
  <si>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</si>
  <si>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</si>
  <si>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</si>
  <si>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</si>
  <si>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</si>
  <si>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</si>
  <si>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</si>
  <si>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</si>
  <si>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</si>
  <si>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</si>
  <si>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</si>
  <si>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</si>
  <si>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</si>
  <si>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</si>
  <si>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</si>
  <si>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</si>
  <si>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</si>
  <si>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</si>
  <si>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</si>
  <si>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</si>
  <si>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</si>
  <si>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</si>
  <si>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</si>
  <si>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</si>
  <si>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</si>
  <si>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</si>
  <si>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</si>
  <si>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</si>
  <si>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</si>
  <si>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</si>
  <si>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</si>
  <si>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</si>
  <si>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</si>
  <si>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</si>
  <si>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</si>
  <si>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</si>
  <si>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</si>
  <si>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</si>
  <si>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</si>
  <si>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</si>
  <si>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</si>
  <si>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</si>
  <si>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</si>
  <si>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</si>
  <si>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</si>
  <si>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</si>
  <si>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</si>
  <si>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</si>
  <si>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</si>
  <si>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</si>
  <si>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</si>
  <si>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</si>
  <si>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</si>
  <si>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</si>
  <si>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</si>
  <si>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</si>
  <si>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</si>
  <si>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</si>
  <si>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</si>
  <si>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</si>
  <si>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</si>
  <si>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</si>
  <si>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</si>
  <si>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</si>
  <si>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</si>
  <si>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</si>
  <si>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</si>
  <si>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</si>
  <si>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</si>
  <si>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</si>
  <si>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</si>
  <si>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</si>
  <si>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</si>
  <si>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</si>
  <si>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</si>
  <si>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</si>
  <si>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</si>
  <si>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</si>
  <si>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Efterklaringstanke, Mek/El</t>
  </si>
  <si>
    <t>Indløb med riste, SRO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</si>
  <si>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</si>
  <si>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</si>
  <si>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</si>
  <si>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</si>
  <si>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</si>
  <si>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</si>
  <si>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Værksteder, garager</t>
  </si>
  <si>
    <t>Ø 200 mm &lt; Ledningsnet ≤ Ø 500 mm</t>
  </si>
  <si>
    <t>Ø 500 mm &lt; Ledningsnet ≤ Ø 800 mm</t>
  </si>
  <si>
    <t>Administrationbygninger</t>
  </si>
  <si>
    <t>Brønddæksler</t>
  </si>
  <si>
    <t>Software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</si>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</sst>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2531824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2213399</v>
      </c>
      <c r="H10" s="23" t="s">
        <v>4</v>
      </c>
      <c r="I10" s="2"/>
    </row>
    <row r="11" spans="1:9" x14ac:dyDescent="0.25">
      <c r="A11" s="2"/>
      <c r="B11" s="85" t="s">
        <v>186</v>
      </c>
      <c r="C11" s="86"/>
      <c r="D11" s="86"/>
      <c r="E11" s="86"/>
      <c r="F11" s="87"/>
      <c r="G11" s="21">
        <f>G9-G10</f>
        <v>318425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187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2639548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2381570</v>
      </c>
      <c r="H16" s="23" t="s">
        <v>4</v>
      </c>
      <c r="I16" s="2"/>
    </row>
    <row r="17" spans="1:9" x14ac:dyDescent="0.25">
      <c r="A17" s="2"/>
      <c r="B17" s="85" t="s">
        <v>187</v>
      </c>
      <c r="C17" s="86"/>
      <c r="D17" s="86"/>
      <c r="E17" s="86"/>
      <c r="F17" s="87"/>
      <c r="G17" s="21">
        <f>G15-G16</f>
        <v>257978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188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243621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250000</v>
      </c>
      <c r="H22" s="23" t="s">
        <v>4</v>
      </c>
      <c r="I22" s="2"/>
    </row>
    <row r="23" spans="1:9" x14ac:dyDescent="0.25">
      <c r="A23" s="2"/>
      <c r="B23" s="85" t="s">
        <v>188</v>
      </c>
      <c r="C23" s="86"/>
      <c r="D23" s="86"/>
      <c r="E23" s="86"/>
      <c r="F23" s="87"/>
      <c r="G23" s="21">
        <f>G21-G22</f>
        <v>-6379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189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189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2016'!F28</f>
        <v>769382.65666666662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1057600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-288217.34333333338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190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0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1487895.3692475117</v>
      </c>
      <c r="H40" s="23" t="s">
        <v>4</v>
      </c>
      <c r="I40" s="2"/>
    </row>
    <row r="41" spans="1:9" x14ac:dyDescent="0.25">
      <c r="A41" s="2"/>
      <c r="B41" s="85" t="s">
        <v>190</v>
      </c>
      <c r="C41" s="86"/>
      <c r="D41" s="86"/>
      <c r="E41" s="86"/>
      <c r="F41" s="87"/>
      <c r="G41" s="21">
        <f>G39-G40</f>
        <v>-1487895.3692475117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71115065.009510845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39048508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4123476.3050000002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1172576.6133333333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1408528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45753088.918333337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3250513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603731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3854244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-2356329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-36094680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-38451009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11156323.918333337</v>
      </c>
      <c r="F28" s="28" t="s">
        <v>4</v>
      </c>
      <c r="G28" s="1">
        <f>IF(E28&lt;0,0,-E28)</f>
        <v>-11156323.918333337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63395987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1060855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3425774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67882616</v>
      </c>
      <c r="F35" s="28" t="s">
        <v>4</v>
      </c>
      <c r="G35" s="18">
        <f>-E35</f>
        <v>-67882616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-7923874.9088224918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182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183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178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196</v>
      </c>
      <c r="C16" s="79"/>
      <c r="D16" s="79"/>
      <c r="E16" s="80"/>
      <c r="F16" s="100" t="s">
        <v>179</v>
      </c>
      <c r="G16" s="100"/>
      <c r="H16" s="2"/>
    </row>
    <row r="17" spans="1:8" x14ac:dyDescent="0.25">
      <c r="A17" s="2"/>
      <c r="B17" s="75" t="s">
        <v>192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180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181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191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79408245.578306839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2741410.3376511796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-609948.55915949994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194</v>
      </c>
      <c r="C12" s="38"/>
      <c r="D12" s="39"/>
      <c r="E12" s="12">
        <f>'Fane 5. Individuelt eff.krav'!G10</f>
        <v>-1333155.2652881988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174</v>
      </c>
      <c r="C13" s="88"/>
      <c r="D13" s="89"/>
      <c r="E13" s="12">
        <f>'Fane 3. Korrigeret grundlag'!G22</f>
        <v>2876160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178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1405972.780692535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849915.04125873698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1479457.8647934655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184</v>
      </c>
      <c r="C23" s="83"/>
      <c r="D23" s="84"/>
      <c r="E23" s="18">
        <f>SUM(E9,E11:E18,E20)-SUM(E21:E22)</f>
        <v>79417901.628499463</v>
      </c>
      <c r="F23" s="19" t="s">
        <v>4</v>
      </c>
      <c r="G23" s="18">
        <f>E23</f>
        <v>79417901.628499463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-738993.62169312185</v>
      </c>
      <c r="F25" s="19" t="s">
        <v>4</v>
      </c>
      <c r="G25" s="18">
        <f>E25</f>
        <v>-738993.62169312185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318425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257978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-6379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-288217.34333333338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-1487895.3692475117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-1206088.7125808452</v>
      </c>
      <c r="F33" s="19" t="s">
        <v>4</v>
      </c>
      <c r="G33" s="18">
        <f>E33</f>
        <v>-1206088.7125808452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-7923874.9088224918</v>
      </c>
      <c r="F35" s="19" t="s">
        <v>4</v>
      </c>
      <c r="G35" s="18">
        <f>E35</f>
        <v>-7923874.9088224918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69548944.385403007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76581194.235538006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2168762.359615284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174</v>
      </c>
      <c r="C11" s="40"/>
      <c r="D11" s="41"/>
      <c r="E11" s="12">
        <v>2926492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1391384.5091219151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840450.69901196077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1536921.9218760333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184</v>
      </c>
      <c r="C15" s="83"/>
      <c r="D15" s="84"/>
      <c r="E15" s="18">
        <f>$E$9+$E$12-$E$13-$E$14+E11</f>
        <v>78521698.123771921</v>
      </c>
      <c r="F15" s="19" t="s">
        <v>4</v>
      </c>
      <c r="G15" s="18">
        <f>E15</f>
        <v>78521698.123771921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-738993.62169312185</v>
      </c>
      <c r="F17" s="19" t="s">
        <v>4</v>
      </c>
      <c r="G17" s="18">
        <f>E17</f>
        <v>-738993.62169312185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77782704.502078801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25749261.604228631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50917573.636427037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2741410.3376511796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79408245.578306839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174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175</v>
      </c>
      <c r="C20" s="76"/>
      <c r="D20" s="76"/>
      <c r="E20" s="76"/>
      <c r="F20" s="77"/>
      <c r="G20" s="12">
        <v>2876160</v>
      </c>
      <c r="H20" s="23" t="s">
        <v>4</v>
      </c>
      <c r="I20" s="2"/>
    </row>
    <row r="21" spans="1:9" x14ac:dyDescent="0.25">
      <c r="A21" s="2"/>
      <c r="B21" s="75" t="s">
        <v>176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177</v>
      </c>
      <c r="C22" s="92"/>
      <c r="D22" s="92"/>
      <c r="E22" s="92"/>
      <c r="F22" s="93"/>
      <c r="G22" s="21">
        <f>SUM(G20:G21)</f>
        <v>2876160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166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167</v>
      </c>
      <c r="C11" s="76"/>
      <c r="D11" s="76"/>
      <c r="E11" s="102">
        <v>159159.8854</v>
      </c>
      <c r="F11" s="23" t="s">
        <v>4</v>
      </c>
      <c r="G11" s="12">
        <v>146071</v>
      </c>
      <c r="H11" s="23" t="s">
        <v>4</v>
      </c>
      <c r="I11" s="2"/>
    </row>
    <row r="12" spans="1:9" x14ac:dyDescent="0.25">
      <c r="A12" s="2"/>
      <c r="B12" s="75" t="s">
        <v>168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169</v>
      </c>
      <c r="C13" s="76"/>
      <c r="D13" s="76"/>
      <c r="E13" s="102">
        <v>32399.4126</v>
      </c>
      <c r="F13" s="23" t="s">
        <v>4</v>
      </c>
      <c r="G13" s="12">
        <v>53649</v>
      </c>
      <c r="H13" s="23" t="s">
        <v>4</v>
      </c>
      <c r="I13" s="2"/>
    </row>
    <row r="14" spans="1:9" x14ac:dyDescent="0.25">
      <c r="A14" s="2"/>
      <c r="B14" s="75" t="s">
        <v>170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171</v>
      </c>
      <c r="C15" s="76"/>
      <c r="D15" s="76"/>
      <c r="E15" s="102">
        <v>1643071.5118</v>
      </c>
      <c r="F15" s="23" t="s">
        <v>4</v>
      </c>
      <c r="G15" s="12">
        <v>1778620</v>
      </c>
      <c r="H15" s="23" t="s">
        <v>4</v>
      </c>
      <c r="I15" s="2"/>
    </row>
    <row r="16" spans="1:9" x14ac:dyDescent="0.25">
      <c r="A16" s="2"/>
      <c r="B16" s="75" t="s">
        <v>172</v>
      </c>
      <c r="C16" s="76"/>
      <c r="D16" s="76"/>
      <c r="E16" s="102">
        <v>872400.23359999992</v>
      </c>
      <c r="F16" s="23" t="s">
        <v>4</v>
      </c>
      <c r="G16" s="12">
        <v>129233</v>
      </c>
      <c r="H16" s="23" t="s">
        <v>4</v>
      </c>
      <c r="I16" s="2"/>
    </row>
    <row r="17" spans="1:9" x14ac:dyDescent="0.25">
      <c r="A17" s="2"/>
      <c r="B17" s="75" t="s">
        <v>173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-599458.04339999985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-609948.55915949994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79542995.240655661</v>
      </c>
      <c r="H9" s="23" t="s">
        <v>4</v>
      </c>
      <c r="I9" s="2"/>
    </row>
    <row r="10" spans="1:9" x14ac:dyDescent="0.25">
      <c r="A10" s="2"/>
      <c r="B10" s="42" t="s">
        <v>194</v>
      </c>
      <c r="C10" s="38"/>
      <c r="D10" s="38"/>
      <c r="E10" s="38"/>
      <c r="F10" s="39"/>
      <c r="G10" s="12">
        <v>-1333155.2652881988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1.0680207734851588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849915.04125873698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28625421.604228631</v>
      </c>
      <c r="H9" s="23" t="s">
        <v>4</v>
      </c>
      <c r="I9" s="2"/>
    </row>
    <row r="10" spans="1:9" x14ac:dyDescent="0.25">
      <c r="A10" s="2"/>
      <c r="B10" s="43" t="s">
        <v>193</v>
      </c>
      <c r="C10" s="44"/>
      <c r="D10" s="44"/>
      <c r="E10" s="44"/>
      <c r="F10" s="45"/>
      <c r="G10" s="12">
        <v>-574459.56000000006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570837.0776000527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50917573.636427037</v>
      </c>
      <c r="H13" s="23" t="s">
        <v>4</v>
      </c>
      <c r="I13" s="2"/>
    </row>
    <row r="14" spans="1:9" x14ac:dyDescent="0.25">
      <c r="A14" s="2"/>
      <c r="B14" s="42" t="s">
        <v>195</v>
      </c>
      <c r="C14" s="38"/>
      <c r="D14" s="38"/>
      <c r="E14" s="38"/>
      <c r="F14" s="39"/>
      <c r="G14" s="12">
        <v>-465968.96710000001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908620.78719341266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1479457.8647934655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-8712050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-6495069.1349206343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-2216980.8650793657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-738993.62169312185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5</v>
      </c>
      <c r="E10" s="12">
        <v>39047</v>
      </c>
      <c r="F10" s="12">
        <f>E10/D10</f>
        <v>7809.4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20</v>
      </c>
      <c r="E11" s="12">
        <v>635873</v>
      </c>
      <c r="F11" s="12">
        <f t="shared" ref="F11:F27" si="0">E11/D11</f>
        <v>31793.65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75</v>
      </c>
      <c r="E12" s="12">
        <v>10075537</v>
      </c>
      <c r="F12" s="12">
        <f t="shared" si="0"/>
        <v>134340.49333333335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20</v>
      </c>
      <c r="E13" s="12">
        <v>112561</v>
      </c>
      <c r="F13" s="12">
        <f t="shared" si="0"/>
        <v>5628.05</v>
      </c>
      <c r="G13" s="23" t="s">
        <v>4</v>
      </c>
      <c r="H13" s="2"/>
    </row>
    <row r="14" spans="1:8" x14ac:dyDescent="0.25">
      <c r="A14" s="2"/>
      <c r="B14" s="103" t="s">
        <v>153</v>
      </c>
      <c r="C14" s="30">
        <v>2016</v>
      </c>
      <c r="D14" s="30">
        <v>10</v>
      </c>
      <c r="E14" s="12">
        <v>660349</v>
      </c>
      <c r="F14" s="12">
        <f t="shared" si="0"/>
        <v>66034.899999999994</v>
      </c>
      <c r="G14" s="23" t="s">
        <v>4</v>
      </c>
      <c r="H14" s="2"/>
    </row>
    <row r="15" spans="1:8" x14ac:dyDescent="0.25">
      <c r="A15" s="2"/>
      <c r="B15" s="103" t="s">
        <v>154</v>
      </c>
      <c r="C15" s="30">
        <v>2016</v>
      </c>
      <c r="D15" s="30">
        <v>75</v>
      </c>
      <c r="E15" s="12">
        <v>13182530</v>
      </c>
      <c r="F15" s="12">
        <f t="shared" si="0"/>
        <v>175767.06666666668</v>
      </c>
      <c r="G15" s="23" t="s">
        <v>4</v>
      </c>
      <c r="H15" s="2"/>
    </row>
    <row r="16" spans="1:8" ht="26.25" x14ac:dyDescent="0.25">
      <c r="A16" s="2"/>
      <c r="B16" s="103" t="s">
        <v>155</v>
      </c>
      <c r="C16" s="30">
        <v>2016</v>
      </c>
      <c r="D16" s="30">
        <v>40</v>
      </c>
      <c r="E16" s="12">
        <v>444752</v>
      </c>
      <c r="F16" s="12">
        <f t="shared" si="0"/>
        <v>11118.8</v>
      </c>
      <c r="G16" s="23" t="s">
        <v>4</v>
      </c>
      <c r="H16" s="2"/>
    </row>
    <row r="17" spans="1:8" ht="26.25" x14ac:dyDescent="0.25">
      <c r="A17" s="2"/>
      <c r="B17" s="103" t="s">
        <v>156</v>
      </c>
      <c r="C17" s="30">
        <v>2016</v>
      </c>
      <c r="D17" s="30">
        <v>50</v>
      </c>
      <c r="E17" s="12">
        <v>130816</v>
      </c>
      <c r="F17" s="12">
        <f t="shared" si="0"/>
        <v>2616.3200000000002</v>
      </c>
      <c r="G17" s="23" t="s">
        <v>4</v>
      </c>
      <c r="H17" s="2"/>
    </row>
    <row r="18" spans="1:8" x14ac:dyDescent="0.25">
      <c r="A18" s="2"/>
      <c r="B18" s="103" t="s">
        <v>157</v>
      </c>
      <c r="C18" s="30">
        <v>2016</v>
      </c>
      <c r="D18" s="30">
        <v>20</v>
      </c>
      <c r="E18" s="12">
        <v>774748</v>
      </c>
      <c r="F18" s="12">
        <f t="shared" si="0"/>
        <v>38737.4</v>
      </c>
      <c r="G18" s="23" t="s">
        <v>4</v>
      </c>
      <c r="H18" s="2"/>
    </row>
    <row r="19" spans="1:8" x14ac:dyDescent="0.25">
      <c r="A19" s="2"/>
      <c r="B19" s="103" t="s">
        <v>158</v>
      </c>
      <c r="C19" s="30">
        <v>2016</v>
      </c>
      <c r="D19" s="30">
        <v>10</v>
      </c>
      <c r="E19" s="12">
        <v>233980</v>
      </c>
      <c r="F19" s="12">
        <f t="shared" si="0"/>
        <v>23398</v>
      </c>
      <c r="G19" s="23" t="s">
        <v>4</v>
      </c>
      <c r="H19" s="2"/>
    </row>
    <row r="20" spans="1:8" ht="26.25" x14ac:dyDescent="0.25">
      <c r="A20" s="2"/>
      <c r="B20" s="103" t="s">
        <v>159</v>
      </c>
      <c r="C20" s="30">
        <v>2016</v>
      </c>
      <c r="D20" s="30">
        <v>50</v>
      </c>
      <c r="E20" s="12">
        <v>131010</v>
      </c>
      <c r="F20" s="12">
        <f t="shared" si="0"/>
        <v>2620.1999999999998</v>
      </c>
      <c r="G20" s="23" t="s">
        <v>4</v>
      </c>
      <c r="H20" s="2"/>
    </row>
    <row r="21" spans="1:8" x14ac:dyDescent="0.25">
      <c r="A21" s="2"/>
      <c r="B21" s="103" t="s">
        <v>160</v>
      </c>
      <c r="C21" s="30">
        <v>2016</v>
      </c>
      <c r="D21" s="30">
        <v>75</v>
      </c>
      <c r="E21" s="12">
        <v>4496247</v>
      </c>
      <c r="F21" s="12">
        <f t="shared" si="0"/>
        <v>59949.96</v>
      </c>
      <c r="G21" s="23" t="s">
        <v>4</v>
      </c>
      <c r="H21" s="2"/>
    </row>
    <row r="22" spans="1:8" x14ac:dyDescent="0.25">
      <c r="A22" s="2"/>
      <c r="B22" s="103" t="s">
        <v>161</v>
      </c>
      <c r="C22" s="30">
        <v>2016</v>
      </c>
      <c r="D22" s="30">
        <v>75</v>
      </c>
      <c r="E22" s="12">
        <v>4525780</v>
      </c>
      <c r="F22" s="12">
        <f t="shared" si="0"/>
        <v>60343.73333333333</v>
      </c>
      <c r="G22" s="23" t="s">
        <v>4</v>
      </c>
      <c r="H22" s="2"/>
    </row>
    <row r="23" spans="1:8" x14ac:dyDescent="0.25">
      <c r="A23" s="2"/>
      <c r="B23" s="103" t="s">
        <v>162</v>
      </c>
      <c r="C23" s="30">
        <v>2016</v>
      </c>
      <c r="D23" s="30">
        <v>75</v>
      </c>
      <c r="E23" s="12">
        <v>2276188</v>
      </c>
      <c r="F23" s="12">
        <f t="shared" si="0"/>
        <v>30349.173333333332</v>
      </c>
      <c r="G23" s="23" t="s">
        <v>4</v>
      </c>
      <c r="H23" s="2"/>
    </row>
    <row r="24" spans="1:8" x14ac:dyDescent="0.25">
      <c r="A24" s="2"/>
      <c r="B24" s="103" t="s">
        <v>163</v>
      </c>
      <c r="C24" s="30">
        <v>2016</v>
      </c>
      <c r="D24" s="30">
        <v>75</v>
      </c>
      <c r="E24" s="12">
        <v>470502</v>
      </c>
      <c r="F24" s="12">
        <f t="shared" si="0"/>
        <v>6273.36</v>
      </c>
      <c r="G24" s="23" t="s">
        <v>4</v>
      </c>
      <c r="H24" s="2"/>
    </row>
    <row r="25" spans="1:8" x14ac:dyDescent="0.25">
      <c r="A25" s="2"/>
      <c r="B25" s="103" t="s">
        <v>149</v>
      </c>
      <c r="C25" s="30">
        <v>2016</v>
      </c>
      <c r="D25" s="30">
        <v>5</v>
      </c>
      <c r="E25" s="12">
        <v>98451</v>
      </c>
      <c r="F25" s="12">
        <f t="shared" si="0"/>
        <v>19690.2</v>
      </c>
      <c r="G25" s="23" t="s">
        <v>4</v>
      </c>
      <c r="H25" s="2"/>
    </row>
    <row r="26" spans="1:8" x14ac:dyDescent="0.25">
      <c r="A26" s="2"/>
      <c r="B26" s="103" t="s">
        <v>164</v>
      </c>
      <c r="C26" s="30">
        <v>2016</v>
      </c>
      <c r="D26" s="30">
        <v>20</v>
      </c>
      <c r="E26" s="12">
        <v>653171</v>
      </c>
      <c r="F26" s="12">
        <f t="shared" si="0"/>
        <v>32658.55</v>
      </c>
      <c r="G26" s="23" t="s">
        <v>4</v>
      </c>
      <c r="H26" s="2"/>
    </row>
    <row r="27" spans="1:8" x14ac:dyDescent="0.25">
      <c r="A27" s="2"/>
      <c r="B27" s="103" t="s">
        <v>165</v>
      </c>
      <c r="C27" s="30">
        <v>2016</v>
      </c>
      <c r="D27" s="30">
        <v>5</v>
      </c>
      <c r="E27" s="12">
        <v>301267</v>
      </c>
      <c r="F27" s="12">
        <f t="shared" si="0"/>
        <v>60253.4</v>
      </c>
      <c r="G27" s="23" t="s">
        <v>4</v>
      </c>
      <c r="H27" s="2"/>
    </row>
    <row r="28" spans="1:8" x14ac:dyDescent="0.25">
      <c r="A28" s="2"/>
      <c r="B28" s="85" t="s">
        <v>76</v>
      </c>
      <c r="C28" s="86"/>
      <c r="D28" s="86"/>
      <c r="E28" s="87"/>
      <c r="F28" s="21">
        <f>SUM(F10:F27)</f>
        <v>769382.65666666662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2018-08-13T11:09:48Z</dcterms:modified>
</cp:coreProperties>
</file>