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4" r:id="rId4"/>
    <sheet name="Fane 2.4. Økonomisk ramme 2021" sheetId="25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  <sheet name="Fane 13. Ny aktivitet" sheetId="23" r:id="rId16"/>
  </sheets>
  <calcPr calcId="145621"/>
</workbook>
</file>

<file path=xl/calcChain.xml><?xml version="1.0" encoding="utf-8"?>
<calcChain xmlns="http://schemas.openxmlformats.org/spreadsheetml/2006/main">
  <c r="E13" i="25" l="1"/>
  <c r="E10" i="25"/>
  <c r="E13" i="24"/>
  <c r="E10" i="24"/>
  <c r="E16" i="24"/>
  <c r="G16" i="24"/>
  <c r="G9" i="9" l="1"/>
  <c r="G9" i="8"/>
  <c r="G13" i="9" l="1"/>
  <c r="E10" i="15" l="1"/>
  <c r="F11" i="23" l="1"/>
  <c r="F12" i="23" l="1"/>
  <c r="E18" i="2" s="1"/>
  <c r="G13" i="10" l="1"/>
  <c r="E12" i="2" l="1"/>
  <c r="G11" i="10" l="1"/>
  <c r="F18" i="20"/>
  <c r="F19" i="20" s="1"/>
  <c r="E15" i="2" s="1"/>
  <c r="E20" i="2" s="1"/>
  <c r="G19" i="19" l="1"/>
  <c r="G20" i="19" s="1"/>
  <c r="E11" i="2" s="1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G12" i="8" l="1"/>
  <c r="E21" i="2" s="1"/>
  <c r="E10" i="2" l="1"/>
  <c r="G12" i="7"/>
  <c r="E9" i="2" l="1"/>
  <c r="E15" i="13"/>
  <c r="F11" i="11"/>
  <c r="F43" i="11"/>
  <c r="E16" i="15" l="1"/>
  <c r="G16" i="15" s="1"/>
  <c r="G11" i="9" l="1"/>
  <c r="G30" i="13"/>
  <c r="G12" i="9" l="1"/>
  <c r="E13" i="15" s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3" i="2" l="1"/>
  <c r="G23" i="2" l="1"/>
  <c r="G35" i="2" l="1"/>
  <c r="E9" i="15"/>
  <c r="E12" i="15" s="1"/>
  <c r="E11" i="15" l="1"/>
  <c r="E14" i="15" s="1"/>
  <c r="G14" i="15" s="1"/>
  <c r="G17" i="15" l="1"/>
  <c r="E9" i="24"/>
  <c r="E11" i="24" l="1"/>
  <c r="E12" i="24"/>
  <c r="E14" i="24" s="1"/>
  <c r="G14" i="24" s="1"/>
  <c r="G17" i="24" l="1"/>
  <c r="E9" i="25"/>
  <c r="E12" i="25" l="1"/>
  <c r="E11" i="25"/>
  <c r="E14" i="25" l="1"/>
  <c r="G14" i="25" s="1"/>
  <c r="G15" i="25" s="1"/>
</calcChain>
</file>

<file path=xl/sharedStrings.xml><?xml version="1.0" encoding="utf-8"?>
<sst xmlns="http://schemas.openxmlformats.org/spreadsheetml/2006/main" count="454" uniqueCount="220">
  <si>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</si>
  <si>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</si>
  <si>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</si>
  <si>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</si>
  <si>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</si>
  <si>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</si>
  <si>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</si>
  <si>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</si>
  <si>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</si>
  <si>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</si>
  <si>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</si>
  <si>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</si>
  <si>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</si>
  <si>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</si>
  <si>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</si>
  <si>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</si>
  <si>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</si>
  <si>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</si>
  <si>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</si>
  <si>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</si>
  <si>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</si>
  <si>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</si>
  <si>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</si>
  <si>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</si>
  <si>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</si>
  <si>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</si>
  <si>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</si>
  <si>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</si>
  <si>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</si>
  <si>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</si>
  <si>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</si>
  <si>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</si>
  <si>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</si>
  <si>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</si>
  <si>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</si>
  <si>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</si>
  <si>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</si>
  <si>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</si>
  <si>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</si>
  <si>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</si>
  <si>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</si>
  <si>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</si>
  <si>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</si>
  <si>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</si>
  <si>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</si>
  <si>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</si>
  <si>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</si>
  <si>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</si>
  <si>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</si>
  <si>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</si>
  <si>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</si>
  <si>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</si>
  <si>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</si>
  <si>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</si>
  <si>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</si>
  <si>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</si>
  <si>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</si>
  <si>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</si>
  <si>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</si>
  <si>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</si>
  <si>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</si>
  <si>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</si>
  <si>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</si>
  <si>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</si>
  <si>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</si>
  <si>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</si>
  <si>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</si>
  <si>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</si>
  <si>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</si>
  <si>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</si>
  <si>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</si>
  <si>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</si>
  <si>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</si>
  <si>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</si>
  <si>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</si>
  <si>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</si>
  <si>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</si>
  <si>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</si>
  <si>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</si>
  <si>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</si>
  <si>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</si>
  <si>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</si>
  <si>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</si>
  <si>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</si>
  <si>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</si>
  <si>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</si>
  <si>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</si>
  <si>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</si>
  <si>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</si>
  <si>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</si>
  <si>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</si>
  <si>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</si>
  <si>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</si>
  <si>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</si>
  <si>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</si>
  <si>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</si>
  <si>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</si>
  <si>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</si>
  <si>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</si>
  <si>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</si>
  <si>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</si>
  <si>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</si>
  <si>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</si>
  <si>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</si>
  <si>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</si>
  <si>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</si>
  <si>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</si>
  <si>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</si>
  <si>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</si>
  <si>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</si>
  <si>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</si>
  <si>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</si>
  <si>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</si>
  <si>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</si>
  <si>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</si>
  <si>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</si>
  <si>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</si>
  <si>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</si>
  <si>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</si>
  <si>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</si>
  <si>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</si>
  <si>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</si>
  <si>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</si>
  <si>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</si>
  <si>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</si>
  <si>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</si>
  <si>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</si>
  <si>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</si>
  <si>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</si>
  <si>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</si>
  <si>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</si>
  <si>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</si>
  <si>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</si>
  <si>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</si>
  <si>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</si>
  <si>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</si>
  <si>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</si>
  <si>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</si>
  <si>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</si>
  <si>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</si>
  <si>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</si>
  <si>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</si>
  <si>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</si>
  <si>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</si>
  <si>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</si>
  <si>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</si>
  <si>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</si>
  <si>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</si>
  <si>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</si>
  <si>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Efterklaringstanke, Mek/El</t>
  </si>
  <si>
    <t>Forafvanding, slam, Mek/EL</t>
  </si>
  <si>
    <t>Gasdisponering - elproduktionsanlæg, Mek/EL</t>
  </si>
  <si>
    <t>Gasdisponering, Mek/EL</t>
  </si>
  <si>
    <t>Indløb med riste, Mek/EL</t>
  </si>
  <si>
    <t>Indløb med riste, SRO</t>
  </si>
  <si>
    <t>Jordbassin Klasse A</t>
  </si>
  <si>
    <t>Jordbassin Klasse B</t>
  </si>
  <si>
    <t>Køretøjer, personbil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</si>
  <si>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</si>
  <si>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</si>
  <si>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</si>
  <si>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</si>
  <si>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</si>
  <si>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</si>
  <si>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</si>
  <si>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</si>
  <si>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</si>
  <si>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</si>
  <si>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</si>
  <si>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</si>
  <si>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Tryksatte minipumpestationer (husstandssystemer)</t>
  </si>
  <si>
    <t>Ø 1000 mm &lt; Ledningsnet ≤ Ø 1200 mm</t>
  </si>
  <si>
    <t>Ø 1200 mm &lt; Ledningsnet ≤ Ø 1600 mm</t>
  </si>
  <si>
    <t>Ø 200 mm &lt; Ledningsnet ≤ Ø 500 mm</t>
  </si>
  <si>
    <t>Ø 500 mm &lt; Ledningsnet ≤ Ø 800 mm</t>
  </si>
  <si>
    <t>Ø 800 mm &lt; Ledningsnet ≤ Ø 1000 mm</t>
  </si>
  <si>
    <t>øvrige anlæg, driftsmateriel og inventar</t>
  </si>
  <si>
    <t>Forsinkelsesbassiner, lukkede med automatisk rensning og SRO Miljøklasse A (1.000-3.000 m3) -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</si>
  <si>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</si>
  <si>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</si>
  <si>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</si>
  <si>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</si>
  <si>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</si>
  <si>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</si>
  <si>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</si>
  <si>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</si>
  <si>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</si>
  <si>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</si>
  <si>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</si>
  <si>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</si>
  <si>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</si>
  <si>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</si>
  <si>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</si>
  <si>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</si>
  <si>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</si>
  <si>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</si>
  <si>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</si>
  <si>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</si>
  <si>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</si>
  <si>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</si>
  <si>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</si>
  <si>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</si>
  <si>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</si>
  <si>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</si>
  <si>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 aktivitet under hovedvirksomheden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</si>
  <si>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</si>
  <si>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</si>
  <si>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</si>
  <si>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</si>
  <si>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</si>
  <si>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Drift af medfinansieringsprojekt</t>
  </si>
  <si>
    <t xml:space="preserve">Tilbagebetaling af vejbidrag </t>
  </si>
  <si>
    <t>Fane 13</t>
  </si>
  <si>
    <t>Ny aktivitet under hovedvirksomhed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</si>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</sst>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8" t="s">
        <v>142</v>
      </c>
      <c r="E22" s="49"/>
      <c r="F22" s="49"/>
      <c r="G22" s="50"/>
      <c r="H22" s="2"/>
      <c r="I22" s="2"/>
    </row>
    <row r="23" spans="1:9" x14ac:dyDescent="0.25">
      <c r="A23" s="2"/>
      <c r="B23" s="2"/>
      <c r="C23" s="7" t="s">
        <v>66</v>
      </c>
      <c r="D23" s="45" t="s">
        <v>65</v>
      </c>
      <c r="E23" s="46"/>
      <c r="F23" s="46"/>
      <c r="G23" s="47"/>
      <c r="H23" s="2"/>
      <c r="I23" s="2"/>
    </row>
    <row r="24" spans="1:9" x14ac:dyDescent="0.25">
      <c r="A24" s="2"/>
      <c r="B24" s="2"/>
      <c r="C24" s="7" t="s">
        <v>67</v>
      </c>
      <c r="D24" s="45" t="s">
        <v>64</v>
      </c>
      <c r="E24" s="46"/>
      <c r="F24" s="46"/>
      <c r="G24" s="47"/>
      <c r="H24" s="2"/>
      <c r="I24" s="2"/>
    </row>
    <row r="25" spans="1:9" x14ac:dyDescent="0.25">
      <c r="A25" s="2"/>
      <c r="B25" s="2"/>
      <c r="C25" s="7" t="s">
        <v>212</v>
      </c>
      <c r="D25" s="45" t="s">
        <v>213</v>
      </c>
      <c r="E25" s="46"/>
      <c r="F25" s="46"/>
      <c r="G25" s="47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-69745698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-62442731.013227507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-7302966.9867724925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1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-7302966.9867724925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5</v>
      </c>
      <c r="E10" s="12">
        <v>722374</v>
      </c>
      <c r="F10" s="12">
        <f>E10/D10</f>
        <v>144474.79999999999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20</v>
      </c>
      <c r="E11" s="12">
        <v>502028</v>
      </c>
      <c r="F11" s="12">
        <f t="shared" ref="F11:F43" si="0">E11/D11</f>
        <v>25101.4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16518902</v>
      </c>
      <c r="F12" s="12">
        <f t="shared" si="0"/>
        <v>220252.02666666667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20</v>
      </c>
      <c r="E13" s="12">
        <v>289403</v>
      </c>
      <c r="F13" s="12">
        <f t="shared" si="0"/>
        <v>14470.15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20</v>
      </c>
      <c r="E14" s="12">
        <v>15200</v>
      </c>
      <c r="F14" s="12">
        <f t="shared" si="0"/>
        <v>760</v>
      </c>
      <c r="G14" s="23" t="s">
        <v>4</v>
      </c>
      <c r="H14" s="2"/>
    </row>
    <row r="15" spans="1:8" x14ac:dyDescent="0.25">
      <c r="A15" s="2"/>
      <c r="B15" s="102" t="s">
        <v>151</v>
      </c>
      <c r="C15" s="30">
        <v>2016</v>
      </c>
      <c r="D15" s="30">
        <v>20</v>
      </c>
      <c r="E15" s="12">
        <v>182199</v>
      </c>
      <c r="F15" s="12">
        <f t="shared" si="0"/>
        <v>9109.9500000000007</v>
      </c>
      <c r="G15" s="23" t="s">
        <v>4</v>
      </c>
      <c r="H15" s="2"/>
    </row>
    <row r="16" spans="1:8" x14ac:dyDescent="0.25">
      <c r="A16" s="2"/>
      <c r="B16" s="102" t="s">
        <v>152</v>
      </c>
      <c r="C16" s="30">
        <v>2016</v>
      </c>
      <c r="D16" s="30">
        <v>20</v>
      </c>
      <c r="E16" s="12">
        <v>446416</v>
      </c>
      <c r="F16" s="12">
        <f t="shared" si="0"/>
        <v>22320.799999999999</v>
      </c>
      <c r="G16" s="23" t="s">
        <v>4</v>
      </c>
      <c r="H16" s="2"/>
    </row>
    <row r="17" spans="1:8" x14ac:dyDescent="0.25">
      <c r="A17" s="2"/>
      <c r="B17" s="102" t="s">
        <v>153</v>
      </c>
      <c r="C17" s="30">
        <v>2016</v>
      </c>
      <c r="D17" s="30">
        <v>20</v>
      </c>
      <c r="E17" s="12">
        <v>938138</v>
      </c>
      <c r="F17" s="12">
        <f t="shared" si="0"/>
        <v>46906.9</v>
      </c>
      <c r="G17" s="23" t="s">
        <v>4</v>
      </c>
      <c r="H17" s="2"/>
    </row>
    <row r="18" spans="1:8" x14ac:dyDescent="0.25">
      <c r="A18" s="2"/>
      <c r="B18" s="102" t="s">
        <v>154</v>
      </c>
      <c r="C18" s="30">
        <v>2016</v>
      </c>
      <c r="D18" s="30">
        <v>10</v>
      </c>
      <c r="E18" s="12">
        <v>97902</v>
      </c>
      <c r="F18" s="12">
        <f t="shared" si="0"/>
        <v>9790.2000000000007</v>
      </c>
      <c r="G18" s="23" t="s">
        <v>4</v>
      </c>
      <c r="H18" s="2"/>
    </row>
    <row r="19" spans="1:8" x14ac:dyDescent="0.25">
      <c r="A19" s="2"/>
      <c r="B19" s="102" t="s">
        <v>155</v>
      </c>
      <c r="C19" s="30">
        <v>2016</v>
      </c>
      <c r="D19" s="30">
        <v>50</v>
      </c>
      <c r="E19" s="12">
        <v>19018022</v>
      </c>
      <c r="F19" s="12">
        <f t="shared" si="0"/>
        <v>380360.44</v>
      </c>
      <c r="G19" s="23" t="s">
        <v>4</v>
      </c>
      <c r="H19" s="2"/>
    </row>
    <row r="20" spans="1:8" x14ac:dyDescent="0.25">
      <c r="A20" s="2"/>
      <c r="B20" s="102" t="s">
        <v>156</v>
      </c>
      <c r="C20" s="30">
        <v>2016</v>
      </c>
      <c r="D20" s="30">
        <v>50</v>
      </c>
      <c r="E20" s="12">
        <v>638384</v>
      </c>
      <c r="F20" s="12">
        <f t="shared" si="0"/>
        <v>12767.68</v>
      </c>
      <c r="G20" s="23" t="s">
        <v>4</v>
      </c>
      <c r="H20" s="2"/>
    </row>
    <row r="21" spans="1:8" x14ac:dyDescent="0.25">
      <c r="A21" s="2"/>
      <c r="B21" s="102" t="s">
        <v>157</v>
      </c>
      <c r="C21" s="30">
        <v>2016</v>
      </c>
      <c r="D21" s="30">
        <v>5</v>
      </c>
      <c r="E21" s="12">
        <v>322315</v>
      </c>
      <c r="F21" s="12">
        <f t="shared" si="0"/>
        <v>64463</v>
      </c>
      <c r="G21" s="23" t="s">
        <v>4</v>
      </c>
      <c r="H21" s="2"/>
    </row>
    <row r="22" spans="1:8" x14ac:dyDescent="0.25">
      <c r="A22" s="2"/>
      <c r="B22" s="102" t="s">
        <v>158</v>
      </c>
      <c r="C22" s="30">
        <v>2016</v>
      </c>
      <c r="D22" s="30">
        <v>75</v>
      </c>
      <c r="E22" s="12">
        <v>25964628</v>
      </c>
      <c r="F22" s="12">
        <f t="shared" si="0"/>
        <v>346195.04</v>
      </c>
      <c r="G22" s="23" t="s">
        <v>4</v>
      </c>
      <c r="H22" s="2"/>
    </row>
    <row r="23" spans="1:8" ht="26.25" x14ac:dyDescent="0.25">
      <c r="A23" s="2"/>
      <c r="B23" s="102" t="s">
        <v>159</v>
      </c>
      <c r="C23" s="30">
        <v>2016</v>
      </c>
      <c r="D23" s="30">
        <v>40</v>
      </c>
      <c r="E23" s="12">
        <v>654053</v>
      </c>
      <c r="F23" s="12">
        <f t="shared" si="0"/>
        <v>16351.325000000001</v>
      </c>
      <c r="G23" s="23" t="s">
        <v>4</v>
      </c>
      <c r="H23" s="2"/>
    </row>
    <row r="24" spans="1:8" ht="26.25" x14ac:dyDescent="0.25">
      <c r="A24" s="2"/>
      <c r="B24" s="102" t="s">
        <v>160</v>
      </c>
      <c r="C24" s="30">
        <v>2016</v>
      </c>
      <c r="D24" s="30">
        <v>50</v>
      </c>
      <c r="E24" s="12">
        <v>7619999</v>
      </c>
      <c r="F24" s="12">
        <f t="shared" si="0"/>
        <v>152399.98000000001</v>
      </c>
      <c r="G24" s="23" t="s">
        <v>4</v>
      </c>
      <c r="H24" s="2"/>
    </row>
    <row r="25" spans="1:8" x14ac:dyDescent="0.25">
      <c r="A25" s="2"/>
      <c r="B25" s="102" t="s">
        <v>161</v>
      </c>
      <c r="C25" s="30">
        <v>2016</v>
      </c>
      <c r="D25" s="30">
        <v>20</v>
      </c>
      <c r="E25" s="12">
        <v>2105297</v>
      </c>
      <c r="F25" s="12">
        <f t="shared" si="0"/>
        <v>105264.85</v>
      </c>
      <c r="G25" s="23" t="s">
        <v>4</v>
      </c>
      <c r="H25" s="2"/>
    </row>
    <row r="26" spans="1:8" x14ac:dyDescent="0.25">
      <c r="A26" s="2"/>
      <c r="B26" s="102" t="s">
        <v>162</v>
      </c>
      <c r="C26" s="30">
        <v>2016</v>
      </c>
      <c r="D26" s="30">
        <v>10</v>
      </c>
      <c r="E26" s="12">
        <v>368874</v>
      </c>
      <c r="F26" s="12">
        <f t="shared" si="0"/>
        <v>36887.4</v>
      </c>
      <c r="G26" s="23" t="s">
        <v>4</v>
      </c>
      <c r="H26" s="2"/>
    </row>
    <row r="27" spans="1:8" ht="26.25" x14ac:dyDescent="0.25">
      <c r="A27" s="2"/>
      <c r="B27" s="102" t="s">
        <v>163</v>
      </c>
      <c r="C27" s="30">
        <v>2016</v>
      </c>
      <c r="D27" s="30">
        <v>50</v>
      </c>
      <c r="E27" s="12">
        <v>584652</v>
      </c>
      <c r="F27" s="12">
        <f t="shared" si="0"/>
        <v>11693.04</v>
      </c>
      <c r="G27" s="23" t="s">
        <v>4</v>
      </c>
      <c r="H27" s="2"/>
    </row>
    <row r="28" spans="1:8" ht="26.25" x14ac:dyDescent="0.25">
      <c r="A28" s="2"/>
      <c r="B28" s="102" t="s">
        <v>164</v>
      </c>
      <c r="C28" s="30">
        <v>2016</v>
      </c>
      <c r="D28" s="30">
        <v>20</v>
      </c>
      <c r="E28" s="12">
        <v>116930</v>
      </c>
      <c r="F28" s="12">
        <f t="shared" si="0"/>
        <v>5846.5</v>
      </c>
      <c r="G28" s="23" t="s">
        <v>4</v>
      </c>
      <c r="H28" s="2"/>
    </row>
    <row r="29" spans="1:8" x14ac:dyDescent="0.25">
      <c r="A29" s="2"/>
      <c r="B29" s="102" t="s">
        <v>165</v>
      </c>
      <c r="C29" s="30">
        <v>2016</v>
      </c>
      <c r="D29" s="30">
        <v>10</v>
      </c>
      <c r="E29" s="12">
        <v>29233</v>
      </c>
      <c r="F29" s="12">
        <f t="shared" si="0"/>
        <v>2923.3</v>
      </c>
      <c r="G29" s="23" t="s">
        <v>4</v>
      </c>
      <c r="H29" s="2"/>
    </row>
    <row r="30" spans="1:8" ht="26.25" x14ac:dyDescent="0.25">
      <c r="A30" s="2"/>
      <c r="B30" s="102" t="s">
        <v>166</v>
      </c>
      <c r="C30" s="30">
        <v>2016</v>
      </c>
      <c r="D30" s="30">
        <v>20</v>
      </c>
      <c r="E30" s="12">
        <v>586043</v>
      </c>
      <c r="F30" s="12">
        <f t="shared" si="0"/>
        <v>29302.15</v>
      </c>
      <c r="G30" s="23" t="s">
        <v>4</v>
      </c>
      <c r="H30" s="2"/>
    </row>
    <row r="31" spans="1:8" ht="26.25" x14ac:dyDescent="0.25">
      <c r="A31" s="2"/>
      <c r="B31" s="102" t="s">
        <v>167</v>
      </c>
      <c r="C31" s="30">
        <v>2016</v>
      </c>
      <c r="D31" s="30">
        <v>10</v>
      </c>
      <c r="E31" s="12">
        <v>150281</v>
      </c>
      <c r="F31" s="12">
        <f t="shared" si="0"/>
        <v>15028.1</v>
      </c>
      <c r="G31" s="23" t="s">
        <v>4</v>
      </c>
      <c r="H31" s="2"/>
    </row>
    <row r="32" spans="1:8" x14ac:dyDescent="0.25">
      <c r="A32" s="2"/>
      <c r="B32" s="102" t="s">
        <v>168</v>
      </c>
      <c r="C32" s="30">
        <v>2016</v>
      </c>
      <c r="D32" s="30">
        <v>50</v>
      </c>
      <c r="E32" s="12">
        <v>3486539</v>
      </c>
      <c r="F32" s="12">
        <f t="shared" si="0"/>
        <v>69730.78</v>
      </c>
      <c r="G32" s="23" t="s">
        <v>4</v>
      </c>
      <c r="H32" s="2"/>
    </row>
    <row r="33" spans="1:8" ht="26.25" x14ac:dyDescent="0.25">
      <c r="A33" s="2"/>
      <c r="B33" s="102" t="s">
        <v>169</v>
      </c>
      <c r="C33" s="30">
        <v>2016</v>
      </c>
      <c r="D33" s="30">
        <v>50</v>
      </c>
      <c r="E33" s="12">
        <v>5628333</v>
      </c>
      <c r="F33" s="12">
        <f t="shared" si="0"/>
        <v>112566.66</v>
      </c>
      <c r="G33" s="23" t="s">
        <v>4</v>
      </c>
      <c r="H33" s="2"/>
    </row>
    <row r="34" spans="1:8" ht="26.25" x14ac:dyDescent="0.25">
      <c r="A34" s="2"/>
      <c r="B34" s="102" t="s">
        <v>170</v>
      </c>
      <c r="C34" s="30">
        <v>2016</v>
      </c>
      <c r="D34" s="30">
        <v>30</v>
      </c>
      <c r="E34" s="12">
        <v>250101</v>
      </c>
      <c r="F34" s="12">
        <f t="shared" si="0"/>
        <v>8336.7000000000007</v>
      </c>
      <c r="G34" s="23" t="s">
        <v>4</v>
      </c>
      <c r="H34" s="2"/>
    </row>
    <row r="35" spans="1:8" x14ac:dyDescent="0.25">
      <c r="A35" s="2"/>
      <c r="B35" s="102" t="s">
        <v>171</v>
      </c>
      <c r="C35" s="30">
        <v>2016</v>
      </c>
      <c r="D35" s="30">
        <v>75</v>
      </c>
      <c r="E35" s="12">
        <v>4915427</v>
      </c>
      <c r="F35" s="12">
        <f t="shared" si="0"/>
        <v>65539.026666666672</v>
      </c>
      <c r="G35" s="23" t="s">
        <v>4</v>
      </c>
      <c r="H35" s="2"/>
    </row>
    <row r="36" spans="1:8" x14ac:dyDescent="0.25">
      <c r="A36" s="2"/>
      <c r="B36" s="102" t="s">
        <v>172</v>
      </c>
      <c r="C36" s="30">
        <v>2016</v>
      </c>
      <c r="D36" s="30">
        <v>75</v>
      </c>
      <c r="E36" s="12">
        <v>4151043</v>
      </c>
      <c r="F36" s="12">
        <f t="shared" si="0"/>
        <v>55347.24</v>
      </c>
      <c r="G36" s="23" t="s">
        <v>4</v>
      </c>
      <c r="H36" s="2"/>
    </row>
    <row r="37" spans="1:8" x14ac:dyDescent="0.25">
      <c r="A37" s="2"/>
      <c r="B37" s="102" t="s">
        <v>173</v>
      </c>
      <c r="C37" s="30">
        <v>2016</v>
      </c>
      <c r="D37" s="30">
        <v>75</v>
      </c>
      <c r="E37" s="12">
        <v>20847471</v>
      </c>
      <c r="F37" s="12">
        <f t="shared" si="0"/>
        <v>277966.28000000003</v>
      </c>
      <c r="G37" s="23" t="s">
        <v>4</v>
      </c>
      <c r="H37" s="2"/>
    </row>
    <row r="38" spans="1:8" x14ac:dyDescent="0.25">
      <c r="A38" s="2"/>
      <c r="B38" s="102" t="s">
        <v>174</v>
      </c>
      <c r="C38" s="30">
        <v>2016</v>
      </c>
      <c r="D38" s="30">
        <v>75</v>
      </c>
      <c r="E38" s="12">
        <v>7077600</v>
      </c>
      <c r="F38" s="12">
        <f t="shared" si="0"/>
        <v>94368</v>
      </c>
      <c r="G38" s="23" t="s">
        <v>4</v>
      </c>
      <c r="H38" s="2"/>
    </row>
    <row r="39" spans="1:8" x14ac:dyDescent="0.25">
      <c r="A39" s="2"/>
      <c r="B39" s="102" t="s">
        <v>175</v>
      </c>
      <c r="C39" s="30">
        <v>2016</v>
      </c>
      <c r="D39" s="30">
        <v>75</v>
      </c>
      <c r="E39" s="12">
        <v>2994333</v>
      </c>
      <c r="F39" s="12">
        <f t="shared" si="0"/>
        <v>39924.44</v>
      </c>
      <c r="G39" s="23" t="s">
        <v>4</v>
      </c>
      <c r="H39" s="2"/>
    </row>
    <row r="40" spans="1:8" x14ac:dyDescent="0.25">
      <c r="A40" s="2"/>
      <c r="B40" s="102" t="s">
        <v>176</v>
      </c>
      <c r="C40" s="30">
        <v>2016</v>
      </c>
      <c r="D40" s="30">
        <v>5</v>
      </c>
      <c r="E40" s="12">
        <v>22300</v>
      </c>
      <c r="F40" s="12">
        <f t="shared" si="0"/>
        <v>4460</v>
      </c>
      <c r="G40" s="23" t="s">
        <v>4</v>
      </c>
      <c r="H40" s="2"/>
    </row>
    <row r="41" spans="1:8" x14ac:dyDescent="0.25">
      <c r="A41" s="2"/>
      <c r="B41" s="102" t="s">
        <v>156</v>
      </c>
      <c r="C41" s="30">
        <v>2016</v>
      </c>
      <c r="D41" s="30">
        <v>50</v>
      </c>
      <c r="E41" s="12">
        <v>480234</v>
      </c>
      <c r="F41" s="12">
        <f t="shared" si="0"/>
        <v>9604.68</v>
      </c>
      <c r="G41" s="23" t="s">
        <v>4</v>
      </c>
      <c r="H41" s="2"/>
    </row>
    <row r="42" spans="1:8" ht="26.25" x14ac:dyDescent="0.25">
      <c r="A42" s="2"/>
      <c r="B42" s="102" t="s">
        <v>160</v>
      </c>
      <c r="C42" s="30">
        <v>2016</v>
      </c>
      <c r="D42" s="30">
        <v>50</v>
      </c>
      <c r="E42" s="12">
        <v>232844</v>
      </c>
      <c r="F42" s="12">
        <f t="shared" si="0"/>
        <v>4656.88</v>
      </c>
      <c r="G42" s="23" t="s">
        <v>4</v>
      </c>
      <c r="H42" s="2"/>
    </row>
    <row r="43" spans="1:8" ht="39" x14ac:dyDescent="0.25">
      <c r="A43" s="2"/>
      <c r="B43" s="102" t="s">
        <v>177</v>
      </c>
      <c r="C43" s="30">
        <v>2016</v>
      </c>
      <c r="D43" s="30">
        <v>75</v>
      </c>
      <c r="E43" s="12">
        <v>749757</v>
      </c>
      <c r="F43" s="12">
        <f t="shared" si="0"/>
        <v>9996.76</v>
      </c>
      <c r="G43" s="23" t="s">
        <v>4</v>
      </c>
      <c r="H43" s="2"/>
    </row>
    <row r="44" spans="1:8" x14ac:dyDescent="0.25">
      <c r="A44" s="2"/>
      <c r="B44" s="83" t="s">
        <v>76</v>
      </c>
      <c r="C44" s="84"/>
      <c r="D44" s="84"/>
      <c r="E44" s="85"/>
      <c r="F44" s="21">
        <f>SUM(F10:F43)</f>
        <v>2425166.478333333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11672408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9125000</v>
      </c>
      <c r="H10" s="23" t="s">
        <v>4</v>
      </c>
      <c r="I10" s="2"/>
    </row>
    <row r="11" spans="1:9" x14ac:dyDescent="0.25">
      <c r="A11" s="2"/>
      <c r="B11" s="83" t="s">
        <v>195</v>
      </c>
      <c r="C11" s="84"/>
      <c r="D11" s="84"/>
      <c r="E11" s="84"/>
      <c r="F11" s="85"/>
      <c r="G11" s="21">
        <f>G9-G10</f>
        <v>2547408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-418253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-1450000</v>
      </c>
      <c r="H16" s="23" t="s">
        <v>4</v>
      </c>
      <c r="I16" s="2"/>
    </row>
    <row r="17" spans="1:9" x14ac:dyDescent="0.25">
      <c r="A17" s="2"/>
      <c r="B17" s="83" t="s">
        <v>196</v>
      </c>
      <c r="C17" s="84"/>
      <c r="D17" s="84"/>
      <c r="E17" s="84"/>
      <c r="F17" s="85"/>
      <c r="G17" s="21">
        <f>G15-G16</f>
        <v>1031747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610964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605000</v>
      </c>
      <c r="H22" s="23" t="s">
        <v>4</v>
      </c>
      <c r="I22" s="2"/>
    </row>
    <row r="23" spans="1:9" x14ac:dyDescent="0.25">
      <c r="A23" s="2"/>
      <c r="B23" s="83" t="s">
        <v>197</v>
      </c>
      <c r="C23" s="84"/>
      <c r="D23" s="84"/>
      <c r="E23" s="84"/>
      <c r="F23" s="85"/>
      <c r="G23" s="21">
        <f>G21-G22</f>
        <v>5964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198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1882813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1871644</v>
      </c>
      <c r="H28" s="23" t="s">
        <v>4</v>
      </c>
      <c r="I28" s="2"/>
    </row>
    <row r="29" spans="1:9" ht="15" customHeight="1" x14ac:dyDescent="0.25">
      <c r="A29" s="2"/>
      <c r="B29" s="88" t="s">
        <v>198</v>
      </c>
      <c r="C29" s="89"/>
      <c r="D29" s="89"/>
      <c r="E29" s="89"/>
      <c r="F29" s="90"/>
      <c r="G29" s="21">
        <f>G27-G28</f>
        <v>11169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2016'!F44</f>
        <v>2425166.478333333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1433333.3333333335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991833.14499999955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191129616.76449567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96269712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12153058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3988921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2950333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115362024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12272121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130000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12402121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-128707255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-125457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-316879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-1020037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-130169628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-2405483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163611710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14044615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177656325</v>
      </c>
      <c r="F35" s="28" t="s">
        <v>4</v>
      </c>
      <c r="G35" s="18">
        <f>-E35</f>
        <v>-177656325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13473291.764495671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191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192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187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203</v>
      </c>
      <c r="C16" s="77"/>
      <c r="D16" s="77"/>
      <c r="E16" s="78"/>
      <c r="F16" s="98" t="s">
        <v>188</v>
      </c>
      <c r="G16" s="98"/>
      <c r="H16" s="2"/>
    </row>
    <row r="17" spans="1:8" x14ac:dyDescent="0.25">
      <c r="A17" s="2"/>
      <c r="B17" s="73" t="s">
        <v>211</v>
      </c>
      <c r="C17" s="74"/>
      <c r="D17" s="74"/>
      <c r="E17" s="75"/>
      <c r="F17" s="12">
        <v>2176567</v>
      </c>
      <c r="G17" s="23" t="s">
        <v>4</v>
      </c>
      <c r="H17" s="2"/>
    </row>
    <row r="18" spans="1:8" x14ac:dyDescent="0.25">
      <c r="A18" s="2"/>
      <c r="B18" s="83" t="s">
        <v>189</v>
      </c>
      <c r="C18" s="84"/>
      <c r="D18" s="84"/>
      <c r="E18" s="85"/>
      <c r="F18" s="21">
        <f>SUM(F17:F17)</f>
        <v>2176567</v>
      </c>
      <c r="G18" s="22" t="s">
        <v>4</v>
      </c>
      <c r="H18" s="2"/>
    </row>
    <row r="19" spans="1:8" x14ac:dyDescent="0.25">
      <c r="A19" s="2"/>
      <c r="B19" s="83" t="s">
        <v>190</v>
      </c>
      <c r="C19" s="84"/>
      <c r="D19" s="84"/>
      <c r="E19" s="85"/>
      <c r="F19" s="21">
        <f>F18*(1+'Fane 2.1. Økonomisk ramme 2018'!E19/100)</f>
        <v>2214656.9225000003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199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205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206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207</v>
      </c>
      <c r="C9" s="77"/>
      <c r="D9" s="77"/>
      <c r="E9" s="78"/>
      <c r="F9" s="98" t="s">
        <v>47</v>
      </c>
      <c r="G9" s="98"/>
      <c r="H9" s="2"/>
    </row>
    <row r="10" spans="1:8" x14ac:dyDescent="0.25">
      <c r="A10" s="2"/>
      <c r="B10" s="103" t="s">
        <v>210</v>
      </c>
      <c r="C10" s="108"/>
      <c r="D10" s="108"/>
      <c r="E10" s="104"/>
      <c r="F10" s="12">
        <v>320670</v>
      </c>
      <c r="G10" s="23" t="s">
        <v>4</v>
      </c>
      <c r="H10" s="2"/>
    </row>
    <row r="11" spans="1:8" x14ac:dyDescent="0.25">
      <c r="A11" s="2"/>
      <c r="B11" s="83" t="s">
        <v>208</v>
      </c>
      <c r="C11" s="84"/>
      <c r="D11" s="84"/>
      <c r="E11" s="85"/>
      <c r="F11" s="21">
        <f>SUM(F10:F10)</f>
        <v>320670</v>
      </c>
      <c r="G11" s="22" t="s">
        <v>4</v>
      </c>
      <c r="H11" s="2"/>
    </row>
    <row r="12" spans="1:8" x14ac:dyDescent="0.25">
      <c r="A12" s="2"/>
      <c r="B12" s="83" t="s">
        <v>209</v>
      </c>
      <c r="C12" s="84"/>
      <c r="D12" s="84"/>
      <c r="E12" s="85"/>
      <c r="F12" s="21">
        <f>F11*(1+'Fane 2.1. Økonomisk ramme 2018'!E19/100)</f>
        <v>326281.72500000003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F9:G9"/>
    <mergeCell ref="B9:E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206189170.8902075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16438502.641529799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-3075108.2639200008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201</v>
      </c>
      <c r="C12" s="38"/>
      <c r="D12" s="39"/>
      <c r="E12" s="12">
        <f>'Fane 5. Individuelt eff.krav'!G10</f>
        <v>-3068448.3139700769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187</v>
      </c>
      <c r="C15" s="71"/>
      <c r="D15" s="72"/>
      <c r="E15" s="12">
        <f>'Fane 11. Tillæg'!F19</f>
        <v>2214656.9225000003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0" t="s">
        <v>204</v>
      </c>
      <c r="C18" s="71"/>
      <c r="D18" s="72"/>
      <c r="E18" s="12">
        <f>'Fane 13. Ny aktivitet'!F12</f>
        <v>326281.72500000003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9" t="s">
        <v>123</v>
      </c>
      <c r="C20" s="74"/>
      <c r="D20" s="75"/>
      <c r="E20" s="12">
        <f>SUM(E9,E11:E17,E18)*(E19/100)</f>
        <v>3545264.6767968051</v>
      </c>
      <c r="F20" s="9" t="s">
        <v>4</v>
      </c>
      <c r="G20" s="13"/>
      <c r="H20" s="14"/>
      <c r="I20" s="2"/>
    </row>
    <row r="21" spans="1:9" x14ac:dyDescent="0.25">
      <c r="A21" s="2"/>
      <c r="B21" s="73" t="s">
        <v>15</v>
      </c>
      <c r="C21" s="74"/>
      <c r="D21" s="75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73" t="s">
        <v>16</v>
      </c>
      <c r="C22" s="74"/>
      <c r="D22" s="75"/>
      <c r="E22" s="12">
        <f>'Fane 6. Generelt eff.krav'!G17</f>
        <v>3531193.9209481184</v>
      </c>
      <c r="F22" s="9" t="s">
        <v>4</v>
      </c>
      <c r="G22" s="16"/>
      <c r="H22" s="17"/>
      <c r="I22" s="2"/>
    </row>
    <row r="23" spans="1:9" x14ac:dyDescent="0.25">
      <c r="A23" s="2"/>
      <c r="B23" s="80" t="s">
        <v>193</v>
      </c>
      <c r="C23" s="81"/>
      <c r="D23" s="82"/>
      <c r="E23" s="18">
        <f>SUM(E9,E11:E17,E20,E18)-SUM(E21:E22)</f>
        <v>202600623.71566609</v>
      </c>
      <c r="F23" s="19" t="s">
        <v>4</v>
      </c>
      <c r="G23" s="18">
        <f>E23</f>
        <v>202600623.71566609</v>
      </c>
      <c r="H23" s="19" t="s">
        <v>4</v>
      </c>
      <c r="I23" s="2"/>
    </row>
    <row r="24" spans="1:9" x14ac:dyDescent="0.25">
      <c r="A24" s="2"/>
      <c r="B24" s="83" t="s">
        <v>17</v>
      </c>
      <c r="C24" s="84"/>
      <c r="D24" s="84"/>
      <c r="E24" s="84"/>
      <c r="F24" s="84"/>
      <c r="G24" s="84"/>
      <c r="H24" s="85"/>
      <c r="I24" s="2"/>
    </row>
    <row r="25" spans="1:9" x14ac:dyDescent="0.25">
      <c r="A25" s="2"/>
      <c r="B25" s="76" t="s">
        <v>55</v>
      </c>
      <c r="C25" s="77"/>
      <c r="D25" s="78"/>
      <c r="E25" s="18">
        <f>'Fane 7. Hist. over el. underdæk'!G13</f>
        <v>-7302966.9867724925</v>
      </c>
      <c r="F25" s="19" t="s">
        <v>4</v>
      </c>
      <c r="G25" s="18">
        <f>E25</f>
        <v>-7302966.9867724925</v>
      </c>
      <c r="H25" s="19" t="s">
        <v>4</v>
      </c>
      <c r="I25" s="2"/>
    </row>
    <row r="26" spans="1:9" x14ac:dyDescent="0.25">
      <c r="A26" s="2"/>
      <c r="B26" s="83" t="s">
        <v>98</v>
      </c>
      <c r="C26" s="84"/>
      <c r="D26" s="84"/>
      <c r="E26" s="84"/>
      <c r="F26" s="84"/>
      <c r="G26" s="84"/>
      <c r="H26" s="85"/>
      <c r="I26" s="2"/>
    </row>
    <row r="27" spans="1:9" x14ac:dyDescent="0.25">
      <c r="A27" s="2"/>
      <c r="B27" s="70" t="s">
        <v>105</v>
      </c>
      <c r="C27" s="71"/>
      <c r="D27" s="72"/>
      <c r="E27" s="12">
        <f>'Fane 9. Korrektion af PL2016'!G11</f>
        <v>2547408</v>
      </c>
      <c r="F27" s="9" t="s">
        <v>4</v>
      </c>
      <c r="G27" s="20"/>
      <c r="H27" s="11"/>
      <c r="I27" s="2"/>
    </row>
    <row r="28" spans="1:9" x14ac:dyDescent="0.25">
      <c r="A28" s="2"/>
      <c r="B28" s="70" t="s">
        <v>99</v>
      </c>
      <c r="C28" s="71"/>
      <c r="D28" s="72"/>
      <c r="E28" s="12">
        <f>'Fane 9. Korrektion af PL2016'!G17</f>
        <v>1031747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0" t="s">
        <v>100</v>
      </c>
      <c r="C29" s="71"/>
      <c r="D29" s="72"/>
      <c r="E29" s="12">
        <f>'Fane 9. Korrektion af PL2016'!G23</f>
        <v>5964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0" t="s">
        <v>101</v>
      </c>
      <c r="C30" s="71"/>
      <c r="D30" s="72"/>
      <c r="E30" s="12">
        <f>'Fane 9. Korrektion af PL2016'!G29</f>
        <v>11169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0" t="s">
        <v>102</v>
      </c>
      <c r="C31" s="71"/>
      <c r="D31" s="72"/>
      <c r="E31" s="12">
        <f>'Fane 9. Korrektion af PL2016'!G35</f>
        <v>991833.14499999955</v>
      </c>
      <c r="F31" s="9" t="s">
        <v>4</v>
      </c>
      <c r="G31" s="15"/>
      <c r="H31" s="14"/>
      <c r="I31" s="2"/>
    </row>
    <row r="32" spans="1:9" x14ac:dyDescent="0.25">
      <c r="A32" s="2"/>
      <c r="B32" s="76" t="s">
        <v>103</v>
      </c>
      <c r="C32" s="77"/>
      <c r="D32" s="78"/>
      <c r="E32" s="18">
        <f>SUM(E27:E31)</f>
        <v>4588121.1449999996</v>
      </c>
      <c r="F32" s="19" t="s">
        <v>4</v>
      </c>
      <c r="G32" s="18">
        <f>E32</f>
        <v>4588121.1449999996</v>
      </c>
      <c r="H32" s="19" t="s">
        <v>4</v>
      </c>
      <c r="I32" s="2"/>
    </row>
    <row r="33" spans="1:9" x14ac:dyDescent="0.25">
      <c r="A33" s="2"/>
      <c r="B33" s="83" t="s">
        <v>18</v>
      </c>
      <c r="C33" s="84"/>
      <c r="D33" s="84"/>
      <c r="E33" s="84"/>
      <c r="F33" s="84"/>
      <c r="G33" s="84"/>
      <c r="H33" s="85"/>
      <c r="I33" s="2"/>
    </row>
    <row r="34" spans="1:9" x14ac:dyDescent="0.25">
      <c r="A34" s="2"/>
      <c r="B34" s="76" t="s">
        <v>104</v>
      </c>
      <c r="C34" s="77"/>
      <c r="D34" s="78"/>
      <c r="E34" s="18">
        <f>'Fane 10. Kontrol af PL2016'!G36</f>
        <v>13473291.764495671</v>
      </c>
      <c r="F34" s="19" t="s">
        <v>4</v>
      </c>
      <c r="G34" s="18">
        <f>E34</f>
        <v>13473291.764495671</v>
      </c>
      <c r="H34" s="19" t="s">
        <v>4</v>
      </c>
      <c r="I34" s="2"/>
    </row>
    <row r="35" spans="1:9" x14ac:dyDescent="0.25">
      <c r="A35" s="2"/>
      <c r="B35" s="83" t="s">
        <v>62</v>
      </c>
      <c r="C35" s="84"/>
      <c r="D35" s="84"/>
      <c r="E35" s="84"/>
      <c r="F35" s="85"/>
      <c r="G35" s="21">
        <f>G23+G25+G32+G34</f>
        <v>213359069.63838926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2018'!G23</f>
        <v>202600623.71566609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2018'!E10:E11))*(1+'Fane 2.1. Økonomisk ramme 2018'!E19/100)</f>
        <v>13597253.77921797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2018'!E19/100</f>
        <v>3545510.9150241567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3526304.4102332378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193</v>
      </c>
      <c r="C14" s="81"/>
      <c r="D14" s="82"/>
      <c r="E14" s="18">
        <f>$E$9+$E$11-$E$12-$E$13</f>
        <v>202619830.22045702</v>
      </c>
      <c r="F14" s="19" t="s">
        <v>4</v>
      </c>
      <c r="G14" s="18">
        <f>E14</f>
        <v>202619830.22045702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202619830.22045702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214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215</v>
      </c>
      <c r="C9" s="71"/>
      <c r="D9" s="72"/>
      <c r="E9" s="8">
        <f>'Fane 2.2. Økonomisk ramme 2019'!G14</f>
        <v>202619830.22045702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2018'!E19/100)^2</f>
        <v>16128053.873824298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2018'!E19/100</f>
        <v>3545847.0288579976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3521426.196977593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193</v>
      </c>
      <c r="C14" s="81"/>
      <c r="D14" s="82"/>
      <c r="E14" s="18">
        <f>$E$9+$E$11-$E$12-$E$13</f>
        <v>202644251.05233744</v>
      </c>
      <c r="F14" s="19" t="s">
        <v>4</v>
      </c>
      <c r="G14" s="18">
        <f>E14</f>
        <v>202644251.05233744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216</v>
      </c>
      <c r="C17" s="84"/>
      <c r="D17" s="84"/>
      <c r="E17" s="84"/>
      <c r="F17" s="85"/>
      <c r="G17" s="21">
        <f>G14+G16</f>
        <v>202644251.05233744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217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218</v>
      </c>
      <c r="C9" s="71"/>
      <c r="D9" s="72"/>
      <c r="E9" s="8">
        <f>'Fane 2.3. Økonomisk ramme 2020'!G14</f>
        <v>202644251.05233744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2018'!E19/100)^3</f>
        <v>16410294.816616224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2018'!E19/100</f>
        <v>3546274.3934159051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3516559.2503279652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193</v>
      </c>
      <c r="C14" s="81"/>
      <c r="D14" s="82"/>
      <c r="E14" s="18">
        <f>$E$9+$E$11-$E$12-$E$13</f>
        <v>202673966.19542536</v>
      </c>
      <c r="F14" s="19" t="s">
        <v>4</v>
      </c>
      <c r="G14" s="18">
        <f>E14</f>
        <v>202673966.19542536</v>
      </c>
      <c r="H14" s="19" t="s">
        <v>4</v>
      </c>
      <c r="I14" s="2"/>
    </row>
    <row r="15" spans="1:9" x14ac:dyDescent="0.25">
      <c r="A15" s="2"/>
      <c r="B15" s="83" t="s">
        <v>219</v>
      </c>
      <c r="C15" s="84"/>
      <c r="D15" s="84"/>
      <c r="E15" s="84"/>
      <c r="F15" s="85"/>
      <c r="G15" s="21">
        <f>G14</f>
        <v>202673966.19542536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65863295.141847663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123887373.10683003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16438502.641529799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206189170.8902075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178</v>
      </c>
      <c r="C10" s="74"/>
      <c r="D10" s="74"/>
      <c r="E10" s="100">
        <v>189258.076</v>
      </c>
      <c r="F10" s="23" t="s">
        <v>4</v>
      </c>
      <c r="G10" s="12">
        <v>188885</v>
      </c>
      <c r="H10" s="23" t="s">
        <v>4</v>
      </c>
      <c r="I10" s="2"/>
    </row>
    <row r="11" spans="1:9" x14ac:dyDescent="0.25">
      <c r="A11" s="2"/>
      <c r="B11" s="73" t="s">
        <v>179</v>
      </c>
      <c r="C11" s="74"/>
      <c r="D11" s="74"/>
      <c r="E11" s="100">
        <v>179361.82519999999</v>
      </c>
      <c r="F11" s="23" t="s">
        <v>4</v>
      </c>
      <c r="G11" s="12">
        <v>202765</v>
      </c>
      <c r="H11" s="23" t="s">
        <v>4</v>
      </c>
      <c r="I11" s="2"/>
    </row>
    <row r="12" spans="1:9" x14ac:dyDescent="0.25">
      <c r="A12" s="2"/>
      <c r="B12" s="73" t="s">
        <v>180</v>
      </c>
      <c r="C12" s="74"/>
      <c r="D12" s="74"/>
      <c r="E12" s="100">
        <v>9057698.4538000003</v>
      </c>
      <c r="F12" s="23" t="s">
        <v>4</v>
      </c>
      <c r="G12" s="12">
        <v>6912457</v>
      </c>
      <c r="H12" s="23" t="s">
        <v>4</v>
      </c>
      <c r="I12" s="2"/>
    </row>
    <row r="13" spans="1:9" x14ac:dyDescent="0.25">
      <c r="A13" s="2"/>
      <c r="B13" s="73" t="s">
        <v>181</v>
      </c>
      <c r="C13" s="74"/>
      <c r="D13" s="74"/>
      <c r="E13" s="100">
        <v>32399.4126</v>
      </c>
      <c r="F13" s="23" t="s">
        <v>4</v>
      </c>
      <c r="G13" s="12">
        <v>94949</v>
      </c>
      <c r="H13" s="23" t="s">
        <v>4</v>
      </c>
      <c r="I13" s="2"/>
    </row>
    <row r="14" spans="1:9" x14ac:dyDescent="0.25">
      <c r="A14" s="2"/>
      <c r="B14" s="73" t="s">
        <v>182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183</v>
      </c>
      <c r="C15" s="74"/>
      <c r="D15" s="74"/>
      <c r="E15" s="100">
        <v>3604800.5061999997</v>
      </c>
      <c r="F15" s="23" t="s">
        <v>4</v>
      </c>
      <c r="G15" s="12">
        <v>3281341</v>
      </c>
      <c r="H15" s="23" t="s">
        <v>4</v>
      </c>
      <c r="I15" s="2"/>
    </row>
    <row r="16" spans="1:9" x14ac:dyDescent="0.25">
      <c r="A16" s="2"/>
      <c r="B16" s="73" t="s">
        <v>184</v>
      </c>
      <c r="C16" s="74"/>
      <c r="D16" s="74"/>
      <c r="E16" s="100">
        <v>691533.15020000003</v>
      </c>
      <c r="F16" s="23" t="s">
        <v>4</v>
      </c>
      <c r="G16" s="12">
        <v>646922</v>
      </c>
      <c r="H16" s="23" t="s">
        <v>4</v>
      </c>
      <c r="I16" s="2"/>
    </row>
    <row r="17" spans="1:9" x14ac:dyDescent="0.25">
      <c r="A17" s="2"/>
      <c r="B17" s="73" t="s">
        <v>185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8.5" customHeight="1" x14ac:dyDescent="0.25">
      <c r="A18" s="2"/>
      <c r="B18" s="101" t="s">
        <v>186</v>
      </c>
      <c r="C18" s="101"/>
      <c r="D18" s="101"/>
      <c r="E18" s="100">
        <v>2477300</v>
      </c>
      <c r="F18" s="23" t="s">
        <v>4</v>
      </c>
      <c r="G18" s="12">
        <v>1882813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-3022219.4240000006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2018'!E19/100)</f>
        <v>-3075108.2639200008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2018'!E16:E18)</f>
        <v>190076949.97367769</v>
      </c>
      <c r="H9" s="23" t="s">
        <v>4</v>
      </c>
      <c r="I9" s="2"/>
    </row>
    <row r="10" spans="1:9" x14ac:dyDescent="0.25">
      <c r="A10" s="2"/>
      <c r="B10" s="40" t="s">
        <v>201</v>
      </c>
      <c r="C10" s="38"/>
      <c r="D10" s="38"/>
      <c r="E10" s="38"/>
      <c r="F10" s="39"/>
      <c r="G10" s="12">
        <v>-3068448.3139700769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2018'!E16,'Fane 2.1. Økonomisk ramme 2018'!E18))</f>
        <v>66189576.866847664</v>
      </c>
      <c r="H9" s="23" t="s">
        <v>4</v>
      </c>
      <c r="I9" s="2"/>
    </row>
    <row r="10" spans="1:9" x14ac:dyDescent="0.25">
      <c r="A10" s="2"/>
      <c r="B10" s="41" t="s">
        <v>200</v>
      </c>
      <c r="C10" s="42"/>
      <c r="D10" s="42"/>
      <c r="E10" s="42"/>
      <c r="F10" s="43"/>
      <c r="G10" s="12">
        <v>-1317265.9028369533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2018'!E19/100)*$G$11/100</f>
        <v>1320151.5281176181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123887373.10683003</v>
      </c>
      <c r="H13" s="23" t="s">
        <v>4</v>
      </c>
      <c r="I13" s="2"/>
    </row>
    <row r="14" spans="1:9" x14ac:dyDescent="0.25">
      <c r="A14" s="2"/>
      <c r="B14" s="40" t="s">
        <v>202</v>
      </c>
      <c r="C14" s="38"/>
      <c r="D14" s="38"/>
      <c r="E14" s="38"/>
      <c r="F14" s="39"/>
      <c r="G14" s="12">
        <v>-1118184.5933581523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2018'!E19/100)*$G$15/100</f>
        <v>2211042.3928305004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3531193.9209481184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2018-08-13T10:58:14Z</dcterms:modified>
</cp:coreProperties>
</file>