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0" i="23"/>
  <c r="E16" i="22"/>
  <c r="G16" i="22" s="1"/>
  <c r="E13" i="22"/>
  <c r="E10" i="22"/>
  <c r="E13" i="15" l="1"/>
  <c r="G13" i="9" l="1"/>
  <c r="G9" i="9"/>
  <c r="G9" i="8"/>
  <c r="G13" i="10" l="1"/>
  <c r="G16" i="9" l="1"/>
  <c r="G12" i="9"/>
  <c r="G12" i="8"/>
  <c r="E12" i="2"/>
  <c r="G11" i="10" l="1"/>
  <c r="F19" i="20"/>
  <c r="F20" i="20" s="1"/>
  <c r="E15" i="2" s="1"/>
  <c r="G22" i="19" l="1"/>
  <c r="G23" i="19" s="1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2" i="20" l="1"/>
  <c r="D12" i="20"/>
  <c r="E17" i="2"/>
  <c r="E16" i="2"/>
  <c r="D13" i="20" l="1"/>
  <c r="E13" i="2" s="1"/>
  <c r="F13" i="20"/>
  <c r="E14" i="2" s="1"/>
  <c r="E10" i="2" l="1"/>
  <c r="E11" i="2"/>
  <c r="E10" i="15" s="1"/>
  <c r="G12" i="7"/>
  <c r="E9" i="2" l="1"/>
  <c r="E15" i="13"/>
  <c r="F11" i="11"/>
  <c r="F53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54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E9" i="15" s="1"/>
  <c r="G34" i="2" l="1"/>
  <c r="E12" i="15"/>
  <c r="E11" i="15" l="1"/>
  <c r="E14" i="15" s="1"/>
  <c r="G14" i="15" s="1"/>
  <c r="G17" i="15" l="1"/>
  <c r="E9" i="22"/>
  <c r="E12" i="22" l="1"/>
  <c r="E11" i="22"/>
  <c r="E14" i="22" l="1"/>
  <c r="G14" i="22" s="1"/>
  <c r="G17" i="22" s="1"/>
  <c r="E9" i="23" l="1"/>
  <c r="E11" i="23" s="1"/>
  <c r="E12" i="23" l="1"/>
  <c r="E14" i="23" s="1"/>
  <c r="G14" i="23" s="1"/>
  <c r="G15" i="23" s="1"/>
</calcChain>
</file>

<file path=xl/sharedStrings.xml><?xml version="1.0" encoding="utf-8"?>
<sst xmlns="http://schemas.openxmlformats.org/spreadsheetml/2006/main" count="472" uniqueCount="209">
  <si>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</si>
  <si>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</si>
  <si>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</si>
  <si>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</si>
  <si>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</si>
  <si>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</si>
  <si>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</si>
  <si>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</si>
  <si>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</si>
  <si>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</si>
  <si>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</si>
  <si>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</si>
  <si>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</si>
  <si>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</si>
  <si>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</si>
  <si>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</si>
  <si>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</si>
  <si>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</si>
  <si>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</si>
  <si>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</si>
  <si>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</si>
  <si>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</si>
  <si>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</si>
  <si>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</si>
  <si>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</si>
  <si>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</si>
  <si>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</si>
  <si>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</si>
  <si>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</si>
  <si>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</si>
  <si>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</si>
  <si>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</si>
  <si>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</si>
  <si>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</si>
  <si>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</si>
  <si>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</si>
  <si>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</si>
  <si>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</si>
  <si>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</si>
  <si>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</si>
  <si>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</si>
  <si>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</si>
  <si>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</si>
  <si>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</si>
  <si>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</si>
  <si>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</si>
  <si>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</si>
  <si>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</si>
  <si>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</si>
  <si>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</si>
  <si>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</si>
  <si>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</si>
  <si>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</si>
  <si>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</si>
  <si>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</si>
  <si>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</si>
  <si>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</si>
  <si>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</si>
  <si>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</si>
  <si>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</si>
  <si>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</si>
  <si>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</si>
  <si>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</si>
  <si>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</si>
  <si>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</si>
  <si>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</si>
  <si>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</si>
  <si>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</si>
  <si>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</si>
  <si>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</si>
  <si>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</si>
  <si>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</si>
  <si>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</si>
  <si>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</si>
  <si>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</si>
  <si>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</si>
  <si>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</si>
  <si>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</si>
  <si>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</si>
  <si>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</si>
  <si>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</si>
  <si>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</si>
  <si>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</si>
  <si>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</si>
  <si>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</si>
  <si>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</si>
  <si>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</si>
  <si>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</si>
  <si>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</si>
  <si>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</si>
  <si>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</si>
  <si>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</si>
  <si>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</si>
  <si>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</si>
  <si>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</si>
  <si>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</si>
  <si>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</si>
  <si>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</si>
  <si>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</si>
  <si>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</si>
  <si>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</si>
  <si>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</si>
  <si>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</si>
  <si>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</si>
  <si>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</si>
  <si>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</si>
  <si>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</si>
  <si>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</si>
  <si>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</si>
  <si>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</si>
  <si>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</si>
  <si>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</si>
  <si>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</si>
  <si>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</si>
  <si>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</si>
  <si>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</si>
  <si>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</si>
  <si>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</si>
  <si>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</si>
  <si>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</si>
  <si>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</si>
  <si>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</si>
  <si>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</si>
  <si>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</si>
  <si>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</si>
  <si>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</si>
  <si>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</si>
  <si>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</si>
  <si>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</si>
  <si>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</si>
  <si>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</si>
  <si>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</si>
  <si>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</si>
  <si>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</si>
  <si>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</si>
  <si>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</si>
  <si>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</si>
  <si>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</si>
  <si>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</si>
  <si>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</si>
  <si>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</si>
  <si>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</si>
  <si>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</si>
  <si>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</si>
  <si>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</si>
  <si>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</si>
  <si>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Mek/EL</t>
  </si>
  <si>
    <t>Administrationbygninger</t>
  </si>
  <si>
    <t>Forklaring, Konstruktioner</t>
  </si>
  <si>
    <t>Beluftningstanke, SRO</t>
  </si>
  <si>
    <t>Værksteder, garager</t>
  </si>
  <si>
    <t>Indløb med riste, Mek/EL</t>
  </si>
  <si>
    <t>Indløb med riste, SRO</t>
  </si>
  <si>
    <t>Jordbassin Klasse A</t>
  </si>
  <si>
    <t>Installationer "mekaniske riste og SRO" Miljøklasse A. (7-20 m2) - Mek/EL</t>
  </si>
  <si>
    <t>Tryksatte minipumpestationer (husstandssystemer)</t>
  </si>
  <si>
    <t>Installationer "ingen eller faste riste" (mindre end 7 m2)</t>
  </si>
  <si>
    <t>Pumpestationer i brønde (&lt; 6,25 m2), Mek/EL</t>
  </si>
  <si>
    <t>Pumpestationer m. overbygning (&lt; 20 m2), SRO</t>
  </si>
  <si>
    <t>Pumpestationer i brønde (&lt; 6,25 m2), Konstruktioner</t>
  </si>
  <si>
    <t>Pumpestationer i brønde (&lt; 6,25 m2), SRO</t>
  </si>
  <si>
    <t>Stik</t>
  </si>
  <si>
    <t>Strømpeforing ≤ Ø 200 mm</t>
  </si>
  <si>
    <t>Ledningsnet ≤ Ø 200 mm</t>
  </si>
  <si>
    <t>Brønde</t>
  </si>
  <si>
    <t>Ø 200 mm &lt; Ledningsnet ≤ Ø 500 mm</t>
  </si>
  <si>
    <t>Ø 500 mm &lt; Ledningsnet ≤ Ø 800 mm</t>
  </si>
  <si>
    <t>Ø 800 mm &lt; Ledningsnet ≤ Ø 1000 mm</t>
  </si>
  <si>
    <t>Ø 1200 mm &lt; Ledningsnet ≤ Ø 1600 mm</t>
  </si>
  <si>
    <t>Ø 1000 mm &lt; Ledningsnet ≤ Ø 1200 mm</t>
  </si>
  <si>
    <t>Pumpestationer i underjordiske bygværker (&lt;50 m2), Konstruktioner</t>
  </si>
  <si>
    <t>Pumpeinstallation Miljøklasse A (300-600 l/s)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</si>
  <si>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</si>
  <si>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</si>
  <si>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</si>
  <si>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</si>
  <si>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</si>
  <si>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</si>
  <si>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</si>
  <si>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</si>
  <si>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</si>
  <si>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Medfinansiering til klimatilpasningsprojekter </t>
  </si>
  <si>
    <t>Etablering af motorvej (§11, stk.2 )</t>
  </si>
  <si>
    <t xml:space="preserve">Enghavecentret (§11, stk. 2)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</si>
  <si>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</si>
  <si>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</si>
  <si>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</si>
  <si>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</si>
  <si>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</si>
  <si>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</si>
  <si>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</si>
  <si>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</si>
  <si>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</si>
  <si>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</si>
  <si>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</si>
  <si>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</si>
  <si>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Storeå Holstebro Kommune (§ 11, stk. 5)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</si>
  <si>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</si>
  <si>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</si>
  <si>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</si>
  <si>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</si>
  <si>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 xml:space="preserve">Deponeringsafgifter af slam </t>
  </si>
  <si>
    <t>Deponeringsafgifter af jord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</si>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</sst>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-25353311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-18211536.486772485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-7141774.5132275149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-2380591.5044091716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20</v>
      </c>
      <c r="E10" s="12">
        <v>3010975.71</v>
      </c>
      <c r="F10" s="12">
        <f>E10/D10</f>
        <v>150548.7855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75</v>
      </c>
      <c r="E11" s="12">
        <v>696938.65</v>
      </c>
      <c r="F11" s="12">
        <f t="shared" ref="F11:F53" si="0">E11/D11</f>
        <v>9292.5153333333328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60</v>
      </c>
      <c r="E12" s="12">
        <v>1282998.5900000001</v>
      </c>
      <c r="F12" s="12">
        <f t="shared" si="0"/>
        <v>21383.309833333336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10</v>
      </c>
      <c r="E13" s="12">
        <v>153490.84</v>
      </c>
      <c r="F13" s="12">
        <f t="shared" si="0"/>
        <v>15349.083999999999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75</v>
      </c>
      <c r="E14" s="12">
        <v>678991.12</v>
      </c>
      <c r="F14" s="12">
        <f t="shared" si="0"/>
        <v>9053.2149333333327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20</v>
      </c>
      <c r="E15" s="12">
        <v>63966.23</v>
      </c>
      <c r="F15" s="12">
        <f t="shared" si="0"/>
        <v>3198.3115000000003</v>
      </c>
      <c r="G15" s="23" t="s">
        <v>4</v>
      </c>
      <c r="H15" s="2"/>
    </row>
    <row r="16" spans="1:8" x14ac:dyDescent="0.25">
      <c r="A16" s="2"/>
      <c r="B16" s="101" t="s">
        <v>152</v>
      </c>
      <c r="C16" s="30">
        <v>2016</v>
      </c>
      <c r="D16" s="30">
        <v>10</v>
      </c>
      <c r="E16" s="12">
        <v>296374.52</v>
      </c>
      <c r="F16" s="12">
        <f t="shared" si="0"/>
        <v>29637.452000000001</v>
      </c>
      <c r="G16" s="23" t="s">
        <v>4</v>
      </c>
      <c r="H16" s="2"/>
    </row>
    <row r="17" spans="1:8" x14ac:dyDescent="0.25">
      <c r="A17" s="2"/>
      <c r="B17" s="101" t="s">
        <v>153</v>
      </c>
      <c r="C17" s="30">
        <v>2016</v>
      </c>
      <c r="D17" s="30">
        <v>50</v>
      </c>
      <c r="E17" s="12">
        <v>4332927.0599999996</v>
      </c>
      <c r="F17" s="12">
        <f t="shared" si="0"/>
        <v>86658.541199999992</v>
      </c>
      <c r="G17" s="23" t="s">
        <v>4</v>
      </c>
      <c r="H17" s="2"/>
    </row>
    <row r="18" spans="1:8" ht="26.25" x14ac:dyDescent="0.25">
      <c r="A18" s="2"/>
      <c r="B18" s="101" t="s">
        <v>154</v>
      </c>
      <c r="C18" s="30">
        <v>2016</v>
      </c>
      <c r="D18" s="30">
        <v>20</v>
      </c>
      <c r="E18" s="12">
        <v>503083.38</v>
      </c>
      <c r="F18" s="12">
        <f t="shared" si="0"/>
        <v>25154.169000000002</v>
      </c>
      <c r="G18" s="23" t="s">
        <v>4</v>
      </c>
      <c r="H18" s="2"/>
    </row>
    <row r="19" spans="1:8" ht="26.25" x14ac:dyDescent="0.25">
      <c r="A19" s="2"/>
      <c r="B19" s="101" t="s">
        <v>155</v>
      </c>
      <c r="C19" s="30">
        <v>2016</v>
      </c>
      <c r="D19" s="30">
        <v>30</v>
      </c>
      <c r="E19" s="12">
        <v>9229.08</v>
      </c>
      <c r="F19" s="12">
        <f t="shared" si="0"/>
        <v>307.63600000000002</v>
      </c>
      <c r="G19" s="23" t="s">
        <v>4</v>
      </c>
      <c r="H19" s="2"/>
    </row>
    <row r="20" spans="1:8" ht="26.25" x14ac:dyDescent="0.25">
      <c r="A20" s="2"/>
      <c r="B20" s="101" t="s">
        <v>156</v>
      </c>
      <c r="C20" s="30">
        <v>2016</v>
      </c>
      <c r="D20" s="30">
        <v>20</v>
      </c>
      <c r="E20" s="12">
        <v>87018.07</v>
      </c>
      <c r="F20" s="12">
        <f t="shared" si="0"/>
        <v>4350.9035000000003</v>
      </c>
      <c r="G20" s="23" t="s">
        <v>4</v>
      </c>
      <c r="H20" s="2"/>
    </row>
    <row r="21" spans="1:8" x14ac:dyDescent="0.25">
      <c r="A21" s="2"/>
      <c r="B21" s="101" t="s">
        <v>157</v>
      </c>
      <c r="C21" s="30">
        <v>2016</v>
      </c>
      <c r="D21" s="30">
        <v>20</v>
      </c>
      <c r="E21" s="12">
        <v>561702.42000000004</v>
      </c>
      <c r="F21" s="12">
        <f t="shared" si="0"/>
        <v>28085.121000000003</v>
      </c>
      <c r="G21" s="23" t="s">
        <v>4</v>
      </c>
      <c r="H21" s="2"/>
    </row>
    <row r="22" spans="1:8" x14ac:dyDescent="0.25">
      <c r="A22" s="2"/>
      <c r="B22" s="101" t="s">
        <v>158</v>
      </c>
      <c r="C22" s="30">
        <v>2016</v>
      </c>
      <c r="D22" s="30">
        <v>10</v>
      </c>
      <c r="E22" s="12">
        <v>173720.7</v>
      </c>
      <c r="F22" s="12">
        <f t="shared" si="0"/>
        <v>17372.07</v>
      </c>
      <c r="G22" s="23" t="s">
        <v>4</v>
      </c>
      <c r="H22" s="2"/>
    </row>
    <row r="23" spans="1:8" ht="26.25" x14ac:dyDescent="0.25">
      <c r="A23" s="2"/>
      <c r="B23" s="101" t="s">
        <v>159</v>
      </c>
      <c r="C23" s="30">
        <v>2016</v>
      </c>
      <c r="D23" s="30">
        <v>50</v>
      </c>
      <c r="E23" s="12">
        <v>236761.38</v>
      </c>
      <c r="F23" s="12">
        <f t="shared" si="0"/>
        <v>4735.2276000000002</v>
      </c>
      <c r="G23" s="23" t="s">
        <v>4</v>
      </c>
      <c r="H23" s="2"/>
    </row>
    <row r="24" spans="1:8" x14ac:dyDescent="0.25">
      <c r="A24" s="2"/>
      <c r="B24" s="101" t="s">
        <v>160</v>
      </c>
      <c r="C24" s="30">
        <v>2016</v>
      </c>
      <c r="D24" s="30">
        <v>10</v>
      </c>
      <c r="E24" s="12">
        <v>134033.24</v>
      </c>
      <c r="F24" s="12">
        <f t="shared" si="0"/>
        <v>13403.323999999999</v>
      </c>
      <c r="G24" s="23" t="s">
        <v>4</v>
      </c>
      <c r="H24" s="2"/>
    </row>
    <row r="25" spans="1:8" x14ac:dyDescent="0.25">
      <c r="A25" s="2"/>
      <c r="B25" s="101" t="s">
        <v>157</v>
      </c>
      <c r="C25" s="30">
        <v>2016</v>
      </c>
      <c r="D25" s="30">
        <v>20</v>
      </c>
      <c r="E25" s="12">
        <v>143149.71</v>
      </c>
      <c r="F25" s="12">
        <f t="shared" si="0"/>
        <v>7157.4854999999998</v>
      </c>
      <c r="G25" s="23" t="s">
        <v>4</v>
      </c>
      <c r="H25" s="2"/>
    </row>
    <row r="26" spans="1:8" ht="26.25" x14ac:dyDescent="0.25">
      <c r="A26" s="2"/>
      <c r="B26" s="101" t="s">
        <v>159</v>
      </c>
      <c r="C26" s="30">
        <v>2016</v>
      </c>
      <c r="D26" s="30">
        <v>50</v>
      </c>
      <c r="E26" s="12">
        <v>158854.17000000001</v>
      </c>
      <c r="F26" s="12">
        <f t="shared" si="0"/>
        <v>3177.0834000000004</v>
      </c>
      <c r="G26" s="23" t="s">
        <v>4</v>
      </c>
      <c r="H26" s="2"/>
    </row>
    <row r="27" spans="1:8" x14ac:dyDescent="0.25">
      <c r="A27" s="2"/>
      <c r="B27" s="101" t="s">
        <v>160</v>
      </c>
      <c r="C27" s="30">
        <v>2016</v>
      </c>
      <c r="D27" s="30">
        <v>10</v>
      </c>
      <c r="E27" s="12">
        <v>96970.49</v>
      </c>
      <c r="F27" s="12">
        <f t="shared" si="0"/>
        <v>9697.0490000000009</v>
      </c>
      <c r="G27" s="23" t="s">
        <v>4</v>
      </c>
      <c r="H27" s="2"/>
    </row>
    <row r="28" spans="1:8" x14ac:dyDescent="0.25">
      <c r="A28" s="2"/>
      <c r="B28" s="101" t="s">
        <v>161</v>
      </c>
      <c r="C28" s="30">
        <v>2016</v>
      </c>
      <c r="D28" s="30">
        <v>75</v>
      </c>
      <c r="E28" s="12">
        <v>142589.59</v>
      </c>
      <c r="F28" s="12">
        <f t="shared" si="0"/>
        <v>1901.1945333333333</v>
      </c>
      <c r="G28" s="23" t="s">
        <v>4</v>
      </c>
      <c r="H28" s="2"/>
    </row>
    <row r="29" spans="1:8" x14ac:dyDescent="0.25">
      <c r="A29" s="2"/>
      <c r="B29" s="101" t="s">
        <v>162</v>
      </c>
      <c r="C29" s="30">
        <v>2016</v>
      </c>
      <c r="D29" s="30">
        <v>50</v>
      </c>
      <c r="E29" s="12">
        <v>358899.64</v>
      </c>
      <c r="F29" s="12">
        <f t="shared" si="0"/>
        <v>7177.9928</v>
      </c>
      <c r="G29" s="23" t="s">
        <v>4</v>
      </c>
      <c r="H29" s="2"/>
    </row>
    <row r="30" spans="1:8" x14ac:dyDescent="0.25">
      <c r="A30" s="2"/>
      <c r="B30" s="101" t="s">
        <v>163</v>
      </c>
      <c r="C30" s="30">
        <v>2016</v>
      </c>
      <c r="D30" s="30">
        <v>75</v>
      </c>
      <c r="E30" s="12">
        <v>3738031</v>
      </c>
      <c r="F30" s="12">
        <f t="shared" si="0"/>
        <v>49840.41333333333</v>
      </c>
      <c r="G30" s="23" t="s">
        <v>4</v>
      </c>
      <c r="H30" s="2"/>
    </row>
    <row r="31" spans="1:8" x14ac:dyDescent="0.25">
      <c r="A31" s="2"/>
      <c r="B31" s="101" t="s">
        <v>164</v>
      </c>
      <c r="C31" s="30">
        <v>2016</v>
      </c>
      <c r="D31" s="30">
        <v>75</v>
      </c>
      <c r="E31" s="12">
        <v>2910993.06</v>
      </c>
      <c r="F31" s="12">
        <f t="shared" si="0"/>
        <v>38813.2408</v>
      </c>
      <c r="G31" s="23" t="s">
        <v>4</v>
      </c>
      <c r="H31" s="2"/>
    </row>
    <row r="32" spans="1:8" x14ac:dyDescent="0.25">
      <c r="A32" s="2"/>
      <c r="B32" s="101" t="s">
        <v>165</v>
      </c>
      <c r="C32" s="30">
        <v>2016</v>
      </c>
      <c r="D32" s="30">
        <v>75</v>
      </c>
      <c r="E32" s="12">
        <v>6351317.4900000002</v>
      </c>
      <c r="F32" s="12">
        <f t="shared" si="0"/>
        <v>84684.233200000002</v>
      </c>
      <c r="G32" s="23" t="s">
        <v>4</v>
      </c>
      <c r="H32" s="2"/>
    </row>
    <row r="33" spans="1:8" x14ac:dyDescent="0.25">
      <c r="A33" s="2"/>
      <c r="B33" s="101" t="s">
        <v>166</v>
      </c>
      <c r="C33" s="30">
        <v>2016</v>
      </c>
      <c r="D33" s="30">
        <v>75</v>
      </c>
      <c r="E33" s="12">
        <v>2313896.7200000002</v>
      </c>
      <c r="F33" s="12">
        <f t="shared" si="0"/>
        <v>30851.956266666668</v>
      </c>
      <c r="G33" s="23" t="s">
        <v>4</v>
      </c>
      <c r="H33" s="2"/>
    </row>
    <row r="34" spans="1:8" x14ac:dyDescent="0.25">
      <c r="A34" s="2"/>
      <c r="B34" s="101" t="s">
        <v>167</v>
      </c>
      <c r="C34" s="30">
        <v>2016</v>
      </c>
      <c r="D34" s="30">
        <v>75</v>
      </c>
      <c r="E34" s="12">
        <v>4440767.32</v>
      </c>
      <c r="F34" s="12">
        <f t="shared" si="0"/>
        <v>59210.23093333334</v>
      </c>
      <c r="G34" s="23" t="s">
        <v>4</v>
      </c>
      <c r="H34" s="2"/>
    </row>
    <row r="35" spans="1:8" x14ac:dyDescent="0.25">
      <c r="A35" s="2"/>
      <c r="B35" s="101" t="s">
        <v>168</v>
      </c>
      <c r="C35" s="30">
        <v>2016</v>
      </c>
      <c r="D35" s="30">
        <v>75</v>
      </c>
      <c r="E35" s="12">
        <v>1018004.94</v>
      </c>
      <c r="F35" s="12">
        <f t="shared" si="0"/>
        <v>13573.3992</v>
      </c>
      <c r="G35" s="23" t="s">
        <v>4</v>
      </c>
      <c r="H35" s="2"/>
    </row>
    <row r="36" spans="1:8" x14ac:dyDescent="0.25">
      <c r="A36" s="2"/>
      <c r="B36" s="101" t="s">
        <v>169</v>
      </c>
      <c r="C36" s="30">
        <v>2016</v>
      </c>
      <c r="D36" s="30">
        <v>75</v>
      </c>
      <c r="E36" s="12">
        <v>245725.33</v>
      </c>
      <c r="F36" s="12">
        <f t="shared" si="0"/>
        <v>3276.3377333333333</v>
      </c>
      <c r="G36" s="23" t="s">
        <v>4</v>
      </c>
      <c r="H36" s="2"/>
    </row>
    <row r="37" spans="1:8" x14ac:dyDescent="0.25">
      <c r="A37" s="2"/>
      <c r="B37" s="101" t="s">
        <v>161</v>
      </c>
      <c r="C37" s="30">
        <v>2016</v>
      </c>
      <c r="D37" s="30">
        <v>75</v>
      </c>
      <c r="E37" s="12">
        <v>219328.64000000001</v>
      </c>
      <c r="F37" s="12">
        <f t="shared" si="0"/>
        <v>2924.3818666666671</v>
      </c>
      <c r="G37" s="23" t="s">
        <v>4</v>
      </c>
      <c r="H37" s="2"/>
    </row>
    <row r="38" spans="1:8" x14ac:dyDescent="0.25">
      <c r="A38" s="2"/>
      <c r="B38" s="101" t="s">
        <v>163</v>
      </c>
      <c r="C38" s="30">
        <v>2016</v>
      </c>
      <c r="D38" s="30">
        <v>75</v>
      </c>
      <c r="E38" s="12">
        <v>1390768.95</v>
      </c>
      <c r="F38" s="12">
        <f t="shared" si="0"/>
        <v>18543.585999999999</v>
      </c>
      <c r="G38" s="23" t="s">
        <v>4</v>
      </c>
      <c r="H38" s="2"/>
    </row>
    <row r="39" spans="1:8" x14ac:dyDescent="0.25">
      <c r="A39" s="2"/>
      <c r="B39" s="101" t="s">
        <v>164</v>
      </c>
      <c r="C39" s="30">
        <v>2016</v>
      </c>
      <c r="D39" s="30">
        <v>75</v>
      </c>
      <c r="E39" s="12">
        <v>668560.93000000005</v>
      </c>
      <c r="F39" s="12">
        <f t="shared" si="0"/>
        <v>8914.1457333333346</v>
      </c>
      <c r="G39" s="23" t="s">
        <v>4</v>
      </c>
      <c r="H39" s="2"/>
    </row>
    <row r="40" spans="1:8" x14ac:dyDescent="0.25">
      <c r="A40" s="2"/>
      <c r="B40" s="101" t="s">
        <v>165</v>
      </c>
      <c r="C40" s="30">
        <v>2016</v>
      </c>
      <c r="D40" s="30">
        <v>75</v>
      </c>
      <c r="E40" s="12">
        <v>5419518.4500000002</v>
      </c>
      <c r="F40" s="12">
        <f t="shared" si="0"/>
        <v>72260.245999999999</v>
      </c>
      <c r="G40" s="23" t="s">
        <v>4</v>
      </c>
      <c r="H40" s="2"/>
    </row>
    <row r="41" spans="1:8" x14ac:dyDescent="0.25">
      <c r="A41" s="2"/>
      <c r="B41" s="101" t="s">
        <v>166</v>
      </c>
      <c r="C41" s="30">
        <v>2016</v>
      </c>
      <c r="D41" s="30">
        <v>75</v>
      </c>
      <c r="E41" s="12">
        <v>1334372.3899999999</v>
      </c>
      <c r="F41" s="12">
        <f t="shared" si="0"/>
        <v>17791.631866666667</v>
      </c>
      <c r="G41" s="23" t="s">
        <v>4</v>
      </c>
      <c r="H41" s="2"/>
    </row>
    <row r="42" spans="1:8" x14ac:dyDescent="0.25">
      <c r="A42" s="2"/>
      <c r="B42" s="101" t="s">
        <v>167</v>
      </c>
      <c r="C42" s="30">
        <v>2016</v>
      </c>
      <c r="D42" s="30">
        <v>75</v>
      </c>
      <c r="E42" s="12">
        <v>1334372.3899999999</v>
      </c>
      <c r="F42" s="12">
        <f t="shared" si="0"/>
        <v>17791.631866666667</v>
      </c>
      <c r="G42" s="23" t="s">
        <v>4</v>
      </c>
      <c r="H42" s="2"/>
    </row>
    <row r="43" spans="1:8" ht="26.25" x14ac:dyDescent="0.25">
      <c r="A43" s="2"/>
      <c r="B43" s="101" t="s">
        <v>155</v>
      </c>
      <c r="C43" s="30">
        <v>2016</v>
      </c>
      <c r="D43" s="30">
        <v>30</v>
      </c>
      <c r="E43" s="12">
        <v>2629620.84</v>
      </c>
      <c r="F43" s="12">
        <f t="shared" si="0"/>
        <v>87654.027999999991</v>
      </c>
      <c r="G43" s="23" t="s">
        <v>4</v>
      </c>
      <c r="H43" s="2"/>
    </row>
    <row r="44" spans="1:8" x14ac:dyDescent="0.25">
      <c r="A44" s="2"/>
      <c r="B44" s="101" t="s">
        <v>165</v>
      </c>
      <c r="C44" s="30">
        <v>2016</v>
      </c>
      <c r="D44" s="30">
        <v>75</v>
      </c>
      <c r="E44" s="12">
        <v>521821.32</v>
      </c>
      <c r="F44" s="12">
        <f t="shared" si="0"/>
        <v>6957.6176000000005</v>
      </c>
      <c r="G44" s="23" t="s">
        <v>4</v>
      </c>
      <c r="H44" s="2"/>
    </row>
    <row r="45" spans="1:8" x14ac:dyDescent="0.25">
      <c r="A45" s="2"/>
      <c r="B45" s="101" t="s">
        <v>153</v>
      </c>
      <c r="C45" s="30">
        <v>2016</v>
      </c>
      <c r="D45" s="30">
        <v>50</v>
      </c>
      <c r="E45" s="12">
        <v>1247983.1299999999</v>
      </c>
      <c r="F45" s="12">
        <f t="shared" si="0"/>
        <v>24959.662599999996</v>
      </c>
      <c r="G45" s="23" t="s">
        <v>4</v>
      </c>
      <c r="H45" s="2"/>
    </row>
    <row r="46" spans="1:8" ht="26.25" x14ac:dyDescent="0.25">
      <c r="A46" s="2"/>
      <c r="B46" s="101" t="s">
        <v>159</v>
      </c>
      <c r="C46" s="30">
        <v>2016</v>
      </c>
      <c r="D46" s="30">
        <v>50</v>
      </c>
      <c r="E46" s="12">
        <v>103538.93</v>
      </c>
      <c r="F46" s="12">
        <f t="shared" si="0"/>
        <v>2070.7785999999996</v>
      </c>
      <c r="G46" s="23" t="s">
        <v>4</v>
      </c>
      <c r="H46" s="2"/>
    </row>
    <row r="47" spans="1:8" x14ac:dyDescent="0.25">
      <c r="A47" s="2"/>
      <c r="B47" s="101" t="s">
        <v>164</v>
      </c>
      <c r="C47" s="30">
        <v>2016</v>
      </c>
      <c r="D47" s="30">
        <v>75</v>
      </c>
      <c r="E47" s="12">
        <v>480221.69</v>
      </c>
      <c r="F47" s="12">
        <f t="shared" si="0"/>
        <v>6402.9558666666671</v>
      </c>
      <c r="G47" s="23" t="s">
        <v>4</v>
      </c>
      <c r="H47" s="2"/>
    </row>
    <row r="48" spans="1:8" x14ac:dyDescent="0.25">
      <c r="A48" s="2"/>
      <c r="B48" s="101" t="s">
        <v>165</v>
      </c>
      <c r="C48" s="30">
        <v>2016</v>
      </c>
      <c r="D48" s="30">
        <v>75</v>
      </c>
      <c r="E48" s="12">
        <v>1791874.4</v>
      </c>
      <c r="F48" s="12">
        <f t="shared" si="0"/>
        <v>23891.658666666666</v>
      </c>
      <c r="G48" s="23" t="s">
        <v>4</v>
      </c>
      <c r="H48" s="2"/>
    </row>
    <row r="49" spans="1:8" x14ac:dyDescent="0.25">
      <c r="A49" s="2"/>
      <c r="B49" s="101" t="s">
        <v>166</v>
      </c>
      <c r="C49" s="30">
        <v>2016</v>
      </c>
      <c r="D49" s="30">
        <v>75</v>
      </c>
      <c r="E49" s="12">
        <v>1729336.71</v>
      </c>
      <c r="F49" s="12">
        <f t="shared" si="0"/>
        <v>23057.822799999998</v>
      </c>
      <c r="G49" s="23" t="s">
        <v>4</v>
      </c>
      <c r="H49" s="2"/>
    </row>
    <row r="50" spans="1:8" x14ac:dyDescent="0.25">
      <c r="A50" s="2"/>
      <c r="B50" s="101" t="s">
        <v>167</v>
      </c>
      <c r="C50" s="30">
        <v>2016</v>
      </c>
      <c r="D50" s="30">
        <v>75</v>
      </c>
      <c r="E50" s="12">
        <v>1151993.4099999999</v>
      </c>
      <c r="F50" s="12">
        <f t="shared" si="0"/>
        <v>15359.912133333331</v>
      </c>
      <c r="G50" s="23" t="s">
        <v>4</v>
      </c>
      <c r="H50" s="2"/>
    </row>
    <row r="51" spans="1:8" x14ac:dyDescent="0.25">
      <c r="A51" s="2"/>
      <c r="B51" s="101" t="s">
        <v>161</v>
      </c>
      <c r="C51" s="30">
        <v>2016</v>
      </c>
      <c r="D51" s="30">
        <v>75</v>
      </c>
      <c r="E51" s="12">
        <v>6913.65</v>
      </c>
      <c r="F51" s="12">
        <f t="shared" si="0"/>
        <v>92.182000000000002</v>
      </c>
      <c r="G51" s="23" t="s">
        <v>4</v>
      </c>
      <c r="H51" s="2"/>
    </row>
    <row r="52" spans="1:8" ht="26.25" x14ac:dyDescent="0.25">
      <c r="A52" s="2"/>
      <c r="B52" s="101" t="s">
        <v>170</v>
      </c>
      <c r="C52" s="30">
        <v>2016</v>
      </c>
      <c r="D52" s="30">
        <v>50</v>
      </c>
      <c r="E52" s="12">
        <v>440184.3</v>
      </c>
      <c r="F52" s="12">
        <f t="shared" si="0"/>
        <v>8803.6859999999997</v>
      </c>
      <c r="G52" s="23" t="s">
        <v>4</v>
      </c>
      <c r="H52" s="2"/>
    </row>
    <row r="53" spans="1:8" ht="26.25" x14ac:dyDescent="0.25">
      <c r="A53" s="2"/>
      <c r="B53" s="101" t="s">
        <v>171</v>
      </c>
      <c r="C53" s="30">
        <v>2016</v>
      </c>
      <c r="D53" s="30">
        <v>20</v>
      </c>
      <c r="E53" s="12">
        <v>880368.6</v>
      </c>
      <c r="F53" s="12">
        <f t="shared" si="0"/>
        <v>44018.43</v>
      </c>
      <c r="G53" s="23" t="s">
        <v>4</v>
      </c>
      <c r="H53" s="2"/>
    </row>
    <row r="54" spans="1:8" x14ac:dyDescent="0.25">
      <c r="A54" s="2"/>
      <c r="B54" s="83" t="s">
        <v>76</v>
      </c>
      <c r="C54" s="84"/>
      <c r="D54" s="84"/>
      <c r="E54" s="85"/>
      <c r="F54" s="21">
        <f>SUM(F10:F53)</f>
        <v>1109384.6396999999</v>
      </c>
      <c r="G54" s="22" t="s">
        <v>4</v>
      </c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DFE9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190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3204411.16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3570100</v>
      </c>
      <c r="H10" s="23" t="s">
        <v>4</v>
      </c>
      <c r="I10" s="2"/>
    </row>
    <row r="11" spans="1:9" x14ac:dyDescent="0.25">
      <c r="A11" s="2"/>
      <c r="B11" s="83" t="s">
        <v>191</v>
      </c>
      <c r="C11" s="84"/>
      <c r="D11" s="84"/>
      <c r="E11" s="84"/>
      <c r="F11" s="85"/>
      <c r="G11" s="21">
        <f>G9-G10</f>
        <v>-365688.83999999985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192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395648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706000</v>
      </c>
      <c r="H16" s="23" t="s">
        <v>4</v>
      </c>
      <c r="I16" s="2"/>
    </row>
    <row r="17" spans="1:9" x14ac:dyDescent="0.25">
      <c r="A17" s="2"/>
      <c r="B17" s="83" t="s">
        <v>192</v>
      </c>
      <c r="C17" s="84"/>
      <c r="D17" s="84"/>
      <c r="E17" s="84"/>
      <c r="F17" s="85"/>
      <c r="G17" s="21">
        <f>G15-G16</f>
        <v>-310352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193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678078.59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720000</v>
      </c>
      <c r="H22" s="23" t="s">
        <v>4</v>
      </c>
      <c r="I22" s="2"/>
    </row>
    <row r="23" spans="1:9" x14ac:dyDescent="0.25">
      <c r="A23" s="2"/>
      <c r="B23" s="83" t="s">
        <v>193</v>
      </c>
      <c r="C23" s="84"/>
      <c r="D23" s="84"/>
      <c r="E23" s="84"/>
      <c r="F23" s="85"/>
      <c r="G23" s="21">
        <f>G21-G22</f>
        <v>-41921.410000000033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194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194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2016'!F54</f>
        <v>1109384.6396999999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886216.66666666674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223167.9730333332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115411227.2677328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63514230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5790480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1906559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2294417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73505686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12226050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12226050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-40698594.43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-32992189.239999998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-123250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-73814033.670000002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11917702.329999998</v>
      </c>
      <c r="F28" s="28" t="s">
        <v>4</v>
      </c>
      <c r="G28" s="1">
        <f>IF(E28&lt;0,0,-E28)</f>
        <v>-11917702.329999998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84070230.359999999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4212412.3899999997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88282642.75</v>
      </c>
      <c r="F35" s="28" t="s">
        <v>4</v>
      </c>
      <c r="G35" s="18">
        <f>-E35</f>
        <v>-88282642.75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15210882.187732801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188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182</v>
      </c>
      <c r="C10" s="103"/>
      <c r="D10" s="104"/>
      <c r="E10" s="23" t="s">
        <v>4</v>
      </c>
      <c r="F10" s="12">
        <v>19092</v>
      </c>
      <c r="G10" s="23" t="s">
        <v>4</v>
      </c>
      <c r="H10" s="2"/>
    </row>
    <row r="11" spans="1:8" x14ac:dyDescent="0.25">
      <c r="A11" s="2"/>
      <c r="B11" s="102" t="s">
        <v>183</v>
      </c>
      <c r="C11" s="103"/>
      <c r="D11" s="104">
        <v>191307</v>
      </c>
      <c r="E11" s="23" t="s">
        <v>4</v>
      </c>
      <c r="F11" s="12"/>
      <c r="G11" s="23" t="s">
        <v>4</v>
      </c>
      <c r="H11" s="2"/>
    </row>
    <row r="12" spans="1:8" x14ac:dyDescent="0.25">
      <c r="A12" s="2"/>
      <c r="B12" s="83" t="s">
        <v>133</v>
      </c>
      <c r="C12" s="84"/>
      <c r="D12" s="21">
        <f>SUM(D10:D11)</f>
        <v>191307</v>
      </c>
      <c r="E12" s="22" t="s">
        <v>4</v>
      </c>
      <c r="F12" s="21">
        <f>SUM(F10:F11)</f>
        <v>19092</v>
      </c>
      <c r="G12" s="22" t="s">
        <v>4</v>
      </c>
      <c r="H12" s="2"/>
    </row>
    <row r="13" spans="1:8" x14ac:dyDescent="0.25">
      <c r="A13" s="2"/>
      <c r="B13" s="83" t="s">
        <v>145</v>
      </c>
      <c r="C13" s="85"/>
      <c r="D13" s="21">
        <f>D12*(1+'Fane 2.1. Økonomisk ramme 2018'!E18/100)</f>
        <v>194654.87250000003</v>
      </c>
      <c r="E13" s="22" t="s">
        <v>4</v>
      </c>
      <c r="F13" s="21">
        <f>F12*(1+'Fane 2.1. Økonomisk ramme 2018'!E18/100)</f>
        <v>19426.11</v>
      </c>
      <c r="G13" s="22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83" t="s">
        <v>184</v>
      </c>
      <c r="C16" s="84"/>
      <c r="D16" s="84"/>
      <c r="E16" s="84"/>
      <c r="F16" s="84"/>
      <c r="G16" s="85"/>
      <c r="H16" s="2"/>
    </row>
    <row r="17" spans="1:8" ht="15" customHeight="1" x14ac:dyDescent="0.25">
      <c r="A17" s="2"/>
      <c r="B17" s="76" t="s">
        <v>200</v>
      </c>
      <c r="C17" s="77"/>
      <c r="D17" s="77"/>
      <c r="E17" s="78"/>
      <c r="F17" s="98" t="s">
        <v>185</v>
      </c>
      <c r="G17" s="98"/>
      <c r="H17" s="2"/>
    </row>
    <row r="18" spans="1:8" x14ac:dyDescent="0.25">
      <c r="A18" s="2"/>
      <c r="B18" s="102" t="s">
        <v>196</v>
      </c>
      <c r="C18" s="105"/>
      <c r="D18" s="105"/>
      <c r="E18" s="103"/>
      <c r="F18" s="12">
        <v>403729</v>
      </c>
      <c r="G18" s="23" t="s">
        <v>4</v>
      </c>
      <c r="H18" s="2"/>
    </row>
    <row r="19" spans="1:8" x14ac:dyDescent="0.25">
      <c r="A19" s="2"/>
      <c r="B19" s="83" t="s">
        <v>186</v>
      </c>
      <c r="C19" s="84"/>
      <c r="D19" s="84"/>
      <c r="E19" s="85"/>
      <c r="F19" s="21">
        <f>SUM(F18:F18)</f>
        <v>403729</v>
      </c>
      <c r="G19" s="22" t="s">
        <v>4</v>
      </c>
      <c r="H19" s="2"/>
    </row>
    <row r="20" spans="1:8" x14ac:dyDescent="0.25">
      <c r="A20" s="2"/>
      <c r="B20" s="83" t="s">
        <v>187</v>
      </c>
      <c r="C20" s="84"/>
      <c r="D20" s="84"/>
      <c r="E20" s="85"/>
      <c r="F20" s="21">
        <f>F19*(1+'Fane 2.1. Økonomisk ramme 2018'!E18/100)</f>
        <v>410794.25750000001</v>
      </c>
      <c r="G20" s="22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15">
    <mergeCell ref="B20:E20"/>
    <mergeCell ref="B16:G16"/>
    <mergeCell ref="F17:G17"/>
    <mergeCell ref="B13:C13"/>
    <mergeCell ref="B12:C12"/>
    <mergeCell ref="B17:E17"/>
    <mergeCell ref="B18:E18"/>
    <mergeCell ref="B19:E19"/>
    <mergeCell ref="B10:C10"/>
    <mergeCell ref="B11:C11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195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125170162.36878951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3509868.4057422541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omk.'!G23</f>
        <v>115754.66629650016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198</v>
      </c>
      <c r="C12" s="38"/>
      <c r="D12" s="39"/>
      <c r="E12" s="12">
        <f>'Fane 5. Individuelt eff.krav'!G10</f>
        <v>-1927749.5116363957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Tillæg'!$D$13</f>
        <v>194654.87250000003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Tillæg'!$F$13</f>
        <v>19426.11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184</v>
      </c>
      <c r="C15" s="71"/>
      <c r="D15" s="72"/>
      <c r="E15" s="12">
        <f>'Fane 11. Tillæg'!F20</f>
        <v>410794.25750000001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2169703.2483603684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2263732.5692595122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189</v>
      </c>
      <c r="C22" s="81"/>
      <c r="D22" s="82"/>
      <c r="E22" s="18">
        <f>SUM(E9,E11:E17,E19)-SUM(E20:E21)</f>
        <v>123889013.44255047</v>
      </c>
      <c r="F22" s="19" t="s">
        <v>4</v>
      </c>
      <c r="G22" s="18">
        <f>E22</f>
        <v>123889013.44255047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-2380591.5044091716</v>
      </c>
      <c r="F24" s="19" t="s">
        <v>4</v>
      </c>
      <c r="G24" s="18">
        <f>E24</f>
        <v>-2380591.5044091716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-365688.83999999985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-310352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-41921.410000000033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223167.9730333332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-494794.27696666669</v>
      </c>
      <c r="F31" s="19" t="s">
        <v>4</v>
      </c>
      <c r="G31" s="18">
        <f>E31</f>
        <v>-494794.27696666669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15210882.187732801</v>
      </c>
      <c r="F33" s="19" t="s">
        <v>4</v>
      </c>
      <c r="G33" s="18">
        <f>E33</f>
        <v>15210882.187732801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136224509.84890741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2018'!G22-'Fane 2.1. Økonomisk ramme 2018'!E13*(1+'Fane 2.1. Økonomisk ramme 2018'!E18/100)*(1-'Fane 5. Individuelt eff.krav'!G11/100-'Fane 6. Generelt eff.krav'!G11/100)</f>
        <v>123694913.33643709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4107054.6328056827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2164660.9833876491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2260605.0193095151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189</v>
      </c>
      <c r="C14" s="81"/>
      <c r="D14" s="82"/>
      <c r="E14" s="18">
        <f>$E$9+$E$11-$E$12-$E$13</f>
        <v>123598969.30051522</v>
      </c>
      <c r="F14" s="19" t="s">
        <v>4</v>
      </c>
      <c r="G14" s="18">
        <f>E14</f>
        <v>123598969.30051522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-2380591.5044091716</v>
      </c>
      <c r="F16" s="19" t="s">
        <v>4</v>
      </c>
      <c r="G16" s="18">
        <f>E16</f>
        <v>-2380591.5044091716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121218377.79610604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203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204</v>
      </c>
      <c r="C9" s="71"/>
      <c r="D9" s="72"/>
      <c r="E9" s="8">
        <f>'Fane 2.2. Økonomisk ramme 2019'!G14</f>
        <v>123598969.30051522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2018'!E18/100)^2</f>
        <v>4178928.0888797822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2162981.9627590165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2257484.6884230822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189</v>
      </c>
      <c r="C14" s="81"/>
      <c r="D14" s="82"/>
      <c r="E14" s="18">
        <f>$E$9+$E$11-$E$12-$E$13</f>
        <v>123504466.57485116</v>
      </c>
      <c r="F14" s="19" t="s">
        <v>4</v>
      </c>
      <c r="G14" s="18">
        <f>E14</f>
        <v>123504466.57485116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underdæk'!$G$12&gt;2,'Fane 7. Hist. over el. underdæk'!$G$13,0)</f>
        <v>-2380591.5044091716</v>
      </c>
      <c r="F16" s="19" t="s">
        <v>4</v>
      </c>
      <c r="G16" s="18">
        <f>E16</f>
        <v>-2380591.5044091716</v>
      </c>
      <c r="H16" s="19" t="s">
        <v>4</v>
      </c>
      <c r="I16" s="2"/>
    </row>
    <row r="17" spans="1:9" x14ac:dyDescent="0.25">
      <c r="A17" s="2"/>
      <c r="B17" s="83" t="s">
        <v>205</v>
      </c>
      <c r="C17" s="84"/>
      <c r="D17" s="84"/>
      <c r="E17" s="84"/>
      <c r="F17" s="85"/>
      <c r="G17" s="21">
        <f>G14+G16</f>
        <v>121123875.07044199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206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207</v>
      </c>
      <c r="C9" s="71"/>
      <c r="D9" s="72"/>
      <c r="E9" s="8">
        <f>'Fane 2.3. Økonomisk ramme 2020'!G14</f>
        <v>123504466.57485116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2018'!E18/100)^3</f>
        <v>4252059.3304351782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2161328.1650598953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2254371.5568896309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189</v>
      </c>
      <c r="C14" s="81"/>
      <c r="D14" s="82"/>
      <c r="E14" s="18">
        <f>$E$9+$E$11-$E$12-$E$13</f>
        <v>123411423.18302143</v>
      </c>
      <c r="F14" s="19" t="s">
        <v>4</v>
      </c>
      <c r="G14" s="18">
        <f>E14</f>
        <v>123411423.18302143</v>
      </c>
      <c r="H14" s="19" t="s">
        <v>4</v>
      </c>
      <c r="I14" s="2"/>
    </row>
    <row r="15" spans="1:9" x14ac:dyDescent="0.25">
      <c r="A15" s="2"/>
      <c r="B15" s="83" t="s">
        <v>208</v>
      </c>
      <c r="C15" s="84"/>
      <c r="D15" s="84"/>
      <c r="E15" s="84"/>
      <c r="F15" s="85"/>
      <c r="G15" s="21">
        <f>G14</f>
        <v>123411423.18302143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42089398.424695075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79570895.538352177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3509868.4057422541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125170162.36878951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172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173</v>
      </c>
      <c r="C11" s="74"/>
      <c r="D11" s="74"/>
      <c r="E11" s="100">
        <v>289063.36920000002</v>
      </c>
      <c r="F11" s="23" t="s">
        <v>4</v>
      </c>
      <c r="G11" s="12">
        <v>295021.57</v>
      </c>
      <c r="H11" s="23" t="s">
        <v>4</v>
      </c>
      <c r="I11" s="2"/>
    </row>
    <row r="12" spans="1:9" x14ac:dyDescent="0.25">
      <c r="A12" s="2"/>
      <c r="B12" s="73" t="s">
        <v>174</v>
      </c>
      <c r="C12" s="74"/>
      <c r="D12" s="74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175</v>
      </c>
      <c r="C13" s="74"/>
      <c r="D13" s="74"/>
      <c r="E13" s="100">
        <v>32398.416399999998</v>
      </c>
      <c r="F13" s="23" t="s">
        <v>4</v>
      </c>
      <c r="G13" s="12">
        <v>74547.59</v>
      </c>
      <c r="H13" s="23" t="s">
        <v>4</v>
      </c>
      <c r="I13" s="2"/>
    </row>
    <row r="14" spans="1:9" x14ac:dyDescent="0.25">
      <c r="A14" s="2"/>
      <c r="B14" s="73" t="s">
        <v>176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177</v>
      </c>
      <c r="C15" s="74"/>
      <c r="D15" s="74"/>
      <c r="E15" s="100">
        <v>1912089.3446</v>
      </c>
      <c r="F15" s="23" t="s">
        <v>4</v>
      </c>
      <c r="G15" s="12">
        <v>1559191</v>
      </c>
      <c r="H15" s="23" t="s">
        <v>4</v>
      </c>
      <c r="I15" s="2"/>
    </row>
    <row r="16" spans="1:9" x14ac:dyDescent="0.25">
      <c r="A16" s="2"/>
      <c r="B16" s="73" t="s">
        <v>178</v>
      </c>
      <c r="C16" s="74"/>
      <c r="D16" s="74"/>
      <c r="E16" s="100">
        <v>1232299.3999999999</v>
      </c>
      <c r="F16" s="23" t="s">
        <v>4</v>
      </c>
      <c r="G16" s="12">
        <v>800000</v>
      </c>
      <c r="H16" s="23" t="s">
        <v>4</v>
      </c>
      <c r="I16" s="2"/>
    </row>
    <row r="17" spans="1:9" x14ac:dyDescent="0.25">
      <c r="A17" s="2"/>
      <c r="B17" s="73" t="s">
        <v>179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0" t="s">
        <v>180</v>
      </c>
      <c r="C18" s="71"/>
      <c r="D18" s="71"/>
      <c r="E18" s="100">
        <v>0</v>
      </c>
      <c r="F18" s="23" t="s">
        <v>4</v>
      </c>
      <c r="G18" s="12">
        <v>125662.42</v>
      </c>
      <c r="H18" s="23" t="s">
        <v>4</v>
      </c>
      <c r="I18" s="2"/>
    </row>
    <row r="19" spans="1:9" x14ac:dyDescent="0.25">
      <c r="A19" s="2"/>
      <c r="B19" s="70" t="s">
        <v>201</v>
      </c>
      <c r="C19" s="71"/>
      <c r="D19" s="72"/>
      <c r="E19" s="100"/>
      <c r="F19" s="23" t="s">
        <v>4</v>
      </c>
      <c r="G19" s="12">
        <v>251151</v>
      </c>
      <c r="H19" s="23" t="s">
        <v>4</v>
      </c>
      <c r="I19" s="2"/>
    </row>
    <row r="20" spans="1:9" x14ac:dyDescent="0.25">
      <c r="A20" s="2"/>
      <c r="B20" s="70" t="s">
        <v>202</v>
      </c>
      <c r="C20" s="71"/>
      <c r="D20" s="72"/>
      <c r="E20" s="100"/>
      <c r="F20" s="23" t="s">
        <v>4</v>
      </c>
      <c r="G20" s="12">
        <v>474040.75</v>
      </c>
      <c r="H20" s="23" t="s">
        <v>4</v>
      </c>
      <c r="I20" s="2"/>
    </row>
    <row r="21" spans="1:9" x14ac:dyDescent="0.25">
      <c r="A21" s="2"/>
      <c r="B21" s="70" t="s">
        <v>181</v>
      </c>
      <c r="C21" s="71"/>
      <c r="D21" s="71"/>
      <c r="E21" s="100">
        <v>0</v>
      </c>
      <c r="F21" s="23" t="s">
        <v>4</v>
      </c>
      <c r="G21" s="12">
        <v>0</v>
      </c>
      <c r="H21" s="23" t="s">
        <v>4</v>
      </c>
      <c r="I21" s="2"/>
    </row>
    <row r="22" spans="1:9" x14ac:dyDescent="0.25">
      <c r="A22" s="2"/>
      <c r="B22" s="83" t="s">
        <v>134</v>
      </c>
      <c r="C22" s="84"/>
      <c r="D22" s="84"/>
      <c r="E22" s="84"/>
      <c r="F22" s="85"/>
      <c r="G22" s="21">
        <f>SUM(G10:G21)-SUM(E10:E21)</f>
        <v>113763.79980000015</v>
      </c>
      <c r="H22" s="22" t="s">
        <v>4</v>
      </c>
      <c r="I22" s="2"/>
    </row>
    <row r="23" spans="1:9" x14ac:dyDescent="0.25">
      <c r="A23" s="2"/>
      <c r="B23" s="83" t="s">
        <v>135</v>
      </c>
      <c r="C23" s="84"/>
      <c r="D23" s="84"/>
      <c r="E23" s="84"/>
      <c r="F23" s="85"/>
      <c r="G23" s="21">
        <f>G22*(1+'Fane 2.1. Økonomisk ramme 2018'!E18/100)</f>
        <v>115754.66629650016</v>
      </c>
      <c r="H23" s="22" t="s">
        <v>4</v>
      </c>
      <c r="I23" s="2"/>
    </row>
    <row r="24" spans="1:9" x14ac:dyDescent="0.25">
      <c r="A24" s="2"/>
      <c r="B24" s="25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x14ac:dyDescent="0.25">
      <c r="A26" s="2"/>
      <c r="B26" s="2"/>
      <c r="C26" s="2"/>
      <c r="D26" s="2"/>
      <c r="E26" s="2"/>
      <c r="F26" s="2"/>
      <c r="G26" s="24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</sheetData>
  <sheetProtection password="DFE9" sheet="1" objects="1" scenarios="1"/>
  <mergeCells count="17">
    <mergeCell ref="B23:F23"/>
    <mergeCell ref="B3:H4"/>
    <mergeCell ref="B8:H8"/>
    <mergeCell ref="B22:F22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21:D21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121874374.94554725</v>
      </c>
      <c r="H9" s="23" t="s">
        <v>4</v>
      </c>
      <c r="I9" s="2"/>
    </row>
    <row r="10" spans="1:9" x14ac:dyDescent="0.25">
      <c r="A10" s="2"/>
      <c r="B10" s="40" t="s">
        <v>198</v>
      </c>
      <c r="C10" s="38"/>
      <c r="D10" s="38"/>
      <c r="E10" s="38"/>
      <c r="F10" s="39"/>
      <c r="G10" s="12">
        <v>-1927749.5116363957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42284053.297195077</v>
      </c>
      <c r="H9" s="23" t="s">
        <v>4</v>
      </c>
      <c r="I9" s="2"/>
    </row>
    <row r="10" spans="1:9" x14ac:dyDescent="0.25">
      <c r="A10" s="2"/>
      <c r="B10" s="41" t="s">
        <v>197</v>
      </c>
      <c r="C10" s="42"/>
      <c r="D10" s="42"/>
      <c r="E10" s="42"/>
      <c r="F10" s="43"/>
      <c r="G10" s="12">
        <v>-842581.62978804158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843333.9484317333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79590321.648352176</v>
      </c>
      <c r="H13" s="23" t="s">
        <v>4</v>
      </c>
      <c r="I13" s="2"/>
    </row>
    <row r="14" spans="1:9" x14ac:dyDescent="0.25">
      <c r="A14" s="2"/>
      <c r="B14" s="40" t="s">
        <v>199</v>
      </c>
      <c r="C14" s="38"/>
      <c r="D14" s="38"/>
      <c r="E14" s="38"/>
      <c r="F14" s="39"/>
      <c r="G14" s="12">
        <v>-722007.4947531959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1420398.6208277792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2263732.5692595122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2018-08-13T11:10:40Z</dcterms:modified>
</cp:coreProperties>
</file>