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activeTab="2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E15" i="22" s="1"/>
  <c r="G15" i="22" s="1"/>
  <c r="F20" i="11" l="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E23" i="22"/>
  <c r="G18" i="22"/>
  <c r="G23" i="22" l="1"/>
  <c r="G24" i="22"/>
  <c r="E27" i="22"/>
  <c r="E15" i="13" l="1"/>
  <c r="F11" i="11"/>
  <c r="F21" i="11"/>
  <c r="G30" i="13" l="1"/>
  <c r="E35" i="13" l="1"/>
  <c r="G35" i="13" s="1"/>
  <c r="E27" i="13"/>
  <c r="E19" i="13"/>
  <c r="G11" i="12"/>
  <c r="G23" i="12"/>
  <c r="G17" i="12"/>
  <c r="F10" i="11"/>
  <c r="F22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<sst xmlns="http://schemas.openxmlformats.org/spreadsheetml/2006/main" count="320" uniqueCount="160">
  <si>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</si>
  <si>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</si>
  <si>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</si>
  <si>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</si>
  <si>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</si>
  <si>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</si>
  <si>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</si>
  <si>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</si>
  <si>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</si>
  <si>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</si>
  <si>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</si>
  <si>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</si>
  <si>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</si>
  <si>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</si>
  <si>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</si>
  <si>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</si>
  <si>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</si>
  <si>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</si>
  <si>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</si>
  <si>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</si>
  <si>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</si>
  <si>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</si>
  <si>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</si>
  <si>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</si>
  <si>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</si>
  <si>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</si>
  <si>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</si>
  <si>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</si>
  <si>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</si>
  <si>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</si>
  <si>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</si>
  <si>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</si>
  <si>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</si>
  <si>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</si>
  <si>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</si>
  <si>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</si>
  <si>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</si>
  <si>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</si>
  <si>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</si>
  <si>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</si>
  <si>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</si>
  <si>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</si>
  <si>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</si>
  <si>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</si>
  <si>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</si>
  <si>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</si>
  <si>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</si>
  <si>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</si>
  <si>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</si>
  <si>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</si>
  <si>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</si>
  <si>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</si>
  <si>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</si>
  <si>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</si>
  <si>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</si>
  <si>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</si>
  <si>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</si>
  <si>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</si>
  <si>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</si>
  <si>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</si>
  <si>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</si>
  <si>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</si>
  <si>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</si>
  <si>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</si>
  <si>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</si>
  <si>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</si>
  <si>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</si>
  <si>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</si>
  <si>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</si>
  <si>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</si>
  <si>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</si>
  <si>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</si>
  <si>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</si>
  <si>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</si>
  <si>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</si>
  <si>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</si>
  <si>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</si>
  <si>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</si>
  <si>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</si>
  <si>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</si>
  <si>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</si>
  <si>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</si>
  <si>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</si>
  <si>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</si>
  <si>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</si>
  <si>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</si>
  <si>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</si>
  <si>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</si>
  <si>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</si>
  <si>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</si>
  <si>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</si>
  <si>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</si>
  <si>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</si>
  <si>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</si>
  <si>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</si>
  <si>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</si>
  <si>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</si>
  <si>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</si>
  <si>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</si>
  <si>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</si>
  <si>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</si>
  <si>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</si>
  <si>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</si>
  <si>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</si>
  <si>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</si>
  <si>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</si>
  <si>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</si>
  <si>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</si>
  <si>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</si>
  <si>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</si>
  <si>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</si>
  <si>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</si>
  <si>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</si>
  <si>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</si>
  <si>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</si>
  <si>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</si>
  <si>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</si>
  <si>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</si>
  <si>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Beholderanlæg - vandtårn</t>
  </si>
  <si>
    <t>Etageareal kontor og mandskabsfaciliteter</t>
  </si>
  <si>
    <t>Råvandsstation komplet montering og boringshus/tørbrønd</t>
  </si>
  <si>
    <t>SRO anlæg</t>
  </si>
  <si>
    <t>Afregningsmålere, mekaniske</t>
  </si>
  <si>
    <t>Skelbrønd, Konstruktioner</t>
  </si>
  <si>
    <t>Køretøjer, personbil</t>
  </si>
  <si>
    <t>Køretøjer, entreprenørmaskiner</t>
  </si>
  <si>
    <t>Arbejdsplads</t>
  </si>
  <si>
    <t>Stik på ledningsnet, Konstruktioner</t>
  </si>
  <si>
    <t>Ø 50mm &lt; Ledningsnet ≤ Ø110 mm</t>
  </si>
  <si>
    <t>Ø110 mm &lt; Ledningsnet ≤ Ø 250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</si>
  <si>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</si>
  <si>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</si>
  <si>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</si>
  <si>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</si>
  <si>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</si>
  <si>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</si>
  <si>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</si>
  <si>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</si>
  <si>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</si>
  <si>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 xml:space="preserve">kr.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</si>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</sst>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1" t="s">
        <v>42</v>
      </c>
      <c r="E9" s="91"/>
      <c r="F9" s="91" t="s">
        <v>83</v>
      </c>
      <c r="G9" s="91"/>
      <c r="H9" s="2"/>
    </row>
    <row r="10" spans="1:8" x14ac:dyDescent="0.25">
      <c r="A10" s="2"/>
      <c r="B10" s="48" t="s">
        <v>154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16774957.442098426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6056334.8055140106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3872886.4125162452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7389326.359090114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157</v>
      </c>
      <c r="C13" s="41"/>
      <c r="D13" s="42"/>
      <c r="E13" s="31" t="s">
        <v>101</v>
      </c>
      <c r="F13" s="8" t="s">
        <v>4</v>
      </c>
      <c r="G13" s="32">
        <v>-238968.64958944765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156</v>
      </c>
      <c r="C14" s="41"/>
      <c r="D14" s="42"/>
      <c r="E14" s="31" t="s">
        <v>101</v>
      </c>
      <c r="F14" s="8" t="s">
        <v>4</v>
      </c>
      <c r="G14" s="32">
        <v>-68935.00608103085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omk.'!G20</f>
        <v>20301.530980499974</v>
      </c>
      <c r="F15" s="8" t="s">
        <v>4</v>
      </c>
      <c r="G15" s="33">
        <f>E15*(1+E30/100)</f>
        <v>20656.807772658725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-144617.35999999999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713138.58275381103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140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355.27679215874952</v>
      </c>
      <c r="F23" s="8" t="s">
        <v>4</v>
      </c>
      <c r="G23" s="32">
        <f>SUM(G10:G15,G18:G22)*$E$30/100</f>
        <v>298047.76276139467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-186891.61511511149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-2167.1045888268582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16795614.249871083</v>
      </c>
      <c r="F27" s="29" t="s">
        <v>4</v>
      </c>
      <c r="G27" s="37">
        <f>SUM(G10:G26)</f>
        <v>17708810.995033823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147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148</v>
      </c>
      <c r="C31" s="72"/>
      <c r="D31" s="73"/>
      <c r="E31" s="38">
        <v>2.3100347169427705E-2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149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tabSelected="1" view="pageLayout" zoomScaleNormal="100" workbookViewId="0">
      <selection activeCell="G13" sqref="G13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5952171.799030968</v>
      </c>
      <c r="H9" s="17" t="s">
        <v>4</v>
      </c>
      <c r="I9" s="2"/>
    </row>
    <row r="10" spans="1:9" x14ac:dyDescent="0.25">
      <c r="A10" s="2"/>
      <c r="B10" s="79" t="s">
        <v>159</v>
      </c>
      <c r="C10" s="72"/>
      <c r="D10" s="72"/>
      <c r="E10" s="72"/>
      <c r="F10" s="73"/>
      <c r="G10" s="9">
        <v>409593.80643999996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3806276.5724975378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7262237.2079509711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17020685.579479478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130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131</v>
      </c>
      <c r="C11" s="72"/>
      <c r="D11" s="72"/>
      <c r="E11" s="45">
        <v>0</v>
      </c>
      <c r="F11" s="17" t="s">
        <v>4</v>
      </c>
      <c r="G11" s="9">
        <v>40330</v>
      </c>
      <c r="H11" s="17" t="s">
        <v>4</v>
      </c>
      <c r="I11" s="2"/>
    </row>
    <row r="12" spans="1:9" x14ac:dyDescent="0.25">
      <c r="A12" s="2"/>
      <c r="B12" s="71" t="s">
        <v>132</v>
      </c>
      <c r="C12" s="72"/>
      <c r="D12" s="72"/>
      <c r="E12" s="45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133</v>
      </c>
      <c r="C13" s="72"/>
      <c r="D13" s="72"/>
      <c r="E13" s="45">
        <v>32398.416399999998</v>
      </c>
      <c r="F13" s="17" t="s">
        <v>4</v>
      </c>
      <c r="G13" s="9">
        <v>41008</v>
      </c>
      <c r="H13" s="17" t="s">
        <v>4</v>
      </c>
      <c r="I13" s="2"/>
    </row>
    <row r="14" spans="1:9" x14ac:dyDescent="0.25">
      <c r="A14" s="2"/>
      <c r="B14" s="71" t="s">
        <v>134</v>
      </c>
      <c r="C14" s="72"/>
      <c r="D14" s="72"/>
      <c r="E14" s="45">
        <v>7138764.2189999996</v>
      </c>
      <c r="F14" s="17" t="s">
        <v>4</v>
      </c>
      <c r="G14" s="9">
        <v>6991507</v>
      </c>
      <c r="H14" s="17" t="s">
        <v>4</v>
      </c>
      <c r="I14" s="2"/>
    </row>
    <row r="15" spans="1:9" x14ac:dyDescent="0.25">
      <c r="A15" s="2"/>
      <c r="B15" s="71" t="s">
        <v>135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136</v>
      </c>
      <c r="C16" s="72"/>
      <c r="D16" s="72"/>
      <c r="E16" s="45">
        <v>0</v>
      </c>
      <c r="F16" s="17" t="s">
        <v>4</v>
      </c>
      <c r="G16" s="9">
        <v>109098</v>
      </c>
      <c r="H16" s="17" t="s">
        <v>4</v>
      </c>
      <c r="I16" s="2"/>
    </row>
    <row r="17" spans="1:9" x14ac:dyDescent="0.25">
      <c r="A17" s="2"/>
      <c r="B17" s="71" t="s">
        <v>137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7" t="s">
        <v>138</v>
      </c>
      <c r="C18" s="87"/>
      <c r="D18" s="87"/>
      <c r="E18" s="45">
        <v>0</v>
      </c>
      <c r="F18" s="17" t="s">
        <v>139</v>
      </c>
      <c r="G18" s="9">
        <v>9172</v>
      </c>
      <c r="H18" s="17" t="s">
        <v>139</v>
      </c>
      <c r="I18" s="2"/>
    </row>
    <row r="19" spans="1:9" x14ac:dyDescent="0.25">
      <c r="A19" s="2"/>
      <c r="B19" s="83" t="s">
        <v>86</v>
      </c>
      <c r="C19" s="84"/>
      <c r="D19" s="84"/>
      <c r="E19" s="84"/>
      <c r="F19" s="85"/>
      <c r="G19" s="15">
        <f>SUM(G10:G18)-SUM(E10:E18)</f>
        <v>19952.364599999972</v>
      </c>
      <c r="H19" s="16" t="s">
        <v>4</v>
      </c>
      <c r="I19" s="2"/>
    </row>
    <row r="20" spans="1:9" x14ac:dyDescent="0.25">
      <c r="A20" s="2"/>
      <c r="B20" s="83" t="s">
        <v>87</v>
      </c>
      <c r="C20" s="84"/>
      <c r="D20" s="84"/>
      <c r="E20" s="84"/>
      <c r="F20" s="85"/>
      <c r="G20" s="15">
        <f>G19*(1+'Fane 2. Overblik ØR18-19'!E30/100)</f>
        <v>20301.530980499974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-346732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-346732</v>
      </c>
      <c r="H10" s="17" t="s">
        <v>4</v>
      </c>
      <c r="I10" s="2"/>
    </row>
    <row r="11" spans="1:9" x14ac:dyDescent="0.25">
      <c r="A11" s="2"/>
      <c r="B11" s="88" t="s">
        <v>41</v>
      </c>
      <c r="C11" s="89"/>
      <c r="D11" s="89"/>
      <c r="E11" s="89"/>
      <c r="F11" s="90"/>
      <c r="G11" s="39">
        <f>G9-G10</f>
        <v>0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0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1" t="s">
        <v>3</v>
      </c>
      <c r="G9" s="91"/>
      <c r="H9" s="2"/>
    </row>
    <row r="10" spans="1:8" x14ac:dyDescent="0.25">
      <c r="A10" s="2"/>
      <c r="B10" s="46" t="s">
        <v>118</v>
      </c>
      <c r="C10" s="22">
        <v>2016</v>
      </c>
      <c r="D10" s="22">
        <v>50</v>
      </c>
      <c r="E10" s="9">
        <v>92402</v>
      </c>
      <c r="F10" s="9">
        <f>E10/D10</f>
        <v>1848.04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75</v>
      </c>
      <c r="E11" s="9">
        <v>144102</v>
      </c>
      <c r="F11" s="9">
        <f t="shared" ref="F11:F21" si="0">E11/D11</f>
        <v>1921.36</v>
      </c>
      <c r="G11" s="17" t="s">
        <v>4</v>
      </c>
      <c r="H11" s="2"/>
    </row>
    <row r="12" spans="1:8" ht="26.25" x14ac:dyDescent="0.25">
      <c r="A12" s="2"/>
      <c r="B12" s="46" t="s">
        <v>120</v>
      </c>
      <c r="C12" s="22">
        <v>2016</v>
      </c>
      <c r="D12" s="22">
        <v>30</v>
      </c>
      <c r="E12" s="9">
        <v>438405</v>
      </c>
      <c r="F12" s="9">
        <f t="shared" si="0"/>
        <v>14613.5</v>
      </c>
      <c r="G12" s="17" t="s">
        <v>4</v>
      </c>
      <c r="H12" s="2"/>
    </row>
    <row r="13" spans="1:8" x14ac:dyDescent="0.25">
      <c r="A13" s="2"/>
      <c r="B13" s="46" t="s">
        <v>121</v>
      </c>
      <c r="C13" s="22">
        <v>2016</v>
      </c>
      <c r="D13" s="22">
        <v>10</v>
      </c>
      <c r="E13" s="9">
        <v>223979</v>
      </c>
      <c r="F13" s="9">
        <f t="shared" si="0"/>
        <v>22397.9</v>
      </c>
      <c r="G13" s="17" t="s">
        <v>4</v>
      </c>
      <c r="H13" s="2"/>
    </row>
    <row r="14" spans="1:8" x14ac:dyDescent="0.25">
      <c r="A14" s="2"/>
      <c r="B14" s="46" t="s">
        <v>122</v>
      </c>
      <c r="C14" s="22">
        <v>2016</v>
      </c>
      <c r="D14" s="22">
        <v>8</v>
      </c>
      <c r="E14" s="9">
        <v>196312</v>
      </c>
      <c r="F14" s="9">
        <f t="shared" si="0"/>
        <v>24539</v>
      </c>
      <c r="G14" s="17" t="s">
        <v>4</v>
      </c>
      <c r="H14" s="2"/>
    </row>
    <row r="15" spans="1:8" x14ac:dyDescent="0.25">
      <c r="A15" s="2"/>
      <c r="B15" s="46" t="s">
        <v>123</v>
      </c>
      <c r="C15" s="22">
        <v>2016</v>
      </c>
      <c r="D15" s="22">
        <v>50</v>
      </c>
      <c r="E15" s="9">
        <v>127416</v>
      </c>
      <c r="F15" s="9">
        <f t="shared" si="0"/>
        <v>2548.3200000000002</v>
      </c>
      <c r="G15" s="17" t="s">
        <v>4</v>
      </c>
      <c r="H15" s="2"/>
    </row>
    <row r="16" spans="1:8" x14ac:dyDescent="0.25">
      <c r="A16" s="2"/>
      <c r="B16" s="46" t="s">
        <v>124</v>
      </c>
      <c r="C16" s="22">
        <v>2016</v>
      </c>
      <c r="D16" s="22">
        <v>5</v>
      </c>
      <c r="E16" s="9">
        <v>328584</v>
      </c>
      <c r="F16" s="9">
        <f t="shared" si="0"/>
        <v>65716.800000000003</v>
      </c>
      <c r="G16" s="17" t="s">
        <v>4</v>
      </c>
      <c r="H16" s="2"/>
    </row>
    <row r="17" spans="1:8" x14ac:dyDescent="0.25">
      <c r="A17" s="2"/>
      <c r="B17" s="46" t="s">
        <v>125</v>
      </c>
      <c r="C17" s="22">
        <v>2016</v>
      </c>
      <c r="D17" s="22">
        <v>5</v>
      </c>
      <c r="E17" s="9">
        <v>239000</v>
      </c>
      <c r="F17" s="9">
        <f t="shared" si="0"/>
        <v>47800</v>
      </c>
      <c r="G17" s="17" t="s">
        <v>4</v>
      </c>
      <c r="H17" s="2"/>
    </row>
    <row r="18" spans="1:8" x14ac:dyDescent="0.25">
      <c r="A18" s="2"/>
      <c r="B18" s="46" t="s">
        <v>126</v>
      </c>
      <c r="C18" s="22">
        <v>2016</v>
      </c>
      <c r="D18" s="22">
        <v>5</v>
      </c>
      <c r="E18" s="9">
        <v>111376</v>
      </c>
      <c r="F18" s="9">
        <f t="shared" si="0"/>
        <v>22275.200000000001</v>
      </c>
      <c r="G18" s="17" t="s">
        <v>4</v>
      </c>
      <c r="H18" s="2"/>
    </row>
    <row r="19" spans="1:8" x14ac:dyDescent="0.25">
      <c r="A19" s="2"/>
      <c r="B19" s="46" t="s">
        <v>127</v>
      </c>
      <c r="C19" s="22">
        <v>2016</v>
      </c>
      <c r="D19" s="22">
        <v>75</v>
      </c>
      <c r="E19" s="9">
        <v>602608</v>
      </c>
      <c r="F19" s="9">
        <f t="shared" si="0"/>
        <v>8034.7733333333335</v>
      </c>
      <c r="G19" s="17" t="s">
        <v>4</v>
      </c>
      <c r="H19" s="2"/>
    </row>
    <row r="20" spans="1:8" x14ac:dyDescent="0.25">
      <c r="A20" s="2"/>
      <c r="B20" s="46" t="s">
        <v>128</v>
      </c>
      <c r="C20" s="22">
        <v>2016</v>
      </c>
      <c r="D20" s="22">
        <v>75</v>
      </c>
      <c r="E20" s="9">
        <v>2304639</v>
      </c>
      <c r="F20" s="9">
        <f t="shared" si="0"/>
        <v>30728.52</v>
      </c>
      <c r="G20" s="17" t="s">
        <v>4</v>
      </c>
      <c r="H20" s="2"/>
    </row>
    <row r="21" spans="1:8" x14ac:dyDescent="0.25">
      <c r="A21" s="2"/>
      <c r="B21" s="46" t="s">
        <v>129</v>
      </c>
      <c r="C21" s="22">
        <v>2016</v>
      </c>
      <c r="D21" s="22">
        <v>75</v>
      </c>
      <c r="E21" s="9">
        <v>1119992</v>
      </c>
      <c r="F21" s="9">
        <f t="shared" si="0"/>
        <v>14933.226666666667</v>
      </c>
      <c r="G21" s="17" t="s">
        <v>4</v>
      </c>
      <c r="H21" s="2"/>
    </row>
    <row r="22" spans="1:8" x14ac:dyDescent="0.25">
      <c r="A22" s="2"/>
      <c r="B22" s="83" t="s">
        <v>54</v>
      </c>
      <c r="C22" s="84"/>
      <c r="D22" s="84"/>
      <c r="E22" s="85"/>
      <c r="F22" s="15">
        <f>SUM(F10:F21)</f>
        <v>257356.64</v>
      </c>
      <c r="G22" s="16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150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7108221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7458006</v>
      </c>
      <c r="H10" s="17" t="s">
        <v>4</v>
      </c>
      <c r="I10" s="2"/>
    </row>
    <row r="11" spans="1:9" x14ac:dyDescent="0.25">
      <c r="A11" s="2"/>
      <c r="B11" s="83" t="s">
        <v>151</v>
      </c>
      <c r="C11" s="84"/>
      <c r="D11" s="84"/>
      <c r="E11" s="84"/>
      <c r="F11" s="85"/>
      <c r="G11" s="15">
        <f>G9-G10</f>
        <v>-349785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152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-6079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-65000</v>
      </c>
      <c r="H16" s="17" t="s">
        <v>4</v>
      </c>
      <c r="I16" s="2"/>
    </row>
    <row r="17" spans="1:9" x14ac:dyDescent="0.25">
      <c r="A17" s="2"/>
      <c r="B17" s="83" t="s">
        <v>152</v>
      </c>
      <c r="C17" s="84"/>
      <c r="D17" s="84"/>
      <c r="E17" s="84"/>
      <c r="F17" s="85"/>
      <c r="G17" s="15">
        <f>G15-G16</f>
        <v>58921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153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412890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406000</v>
      </c>
      <c r="H22" s="17" t="s">
        <v>4</v>
      </c>
      <c r="I22" s="2"/>
    </row>
    <row r="23" spans="1:9" x14ac:dyDescent="0.25">
      <c r="A23" s="2"/>
      <c r="B23" s="83" t="s">
        <v>153</v>
      </c>
      <c r="C23" s="84"/>
      <c r="D23" s="84"/>
      <c r="E23" s="84"/>
      <c r="F23" s="85"/>
      <c r="G23" s="15">
        <f>G21-G22</f>
        <v>6890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2016'!F22</f>
        <v>257356.64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118000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139356.64000000001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5" t="s">
        <v>65</v>
      </c>
      <c r="C9" s="96"/>
      <c r="D9" s="96"/>
      <c r="E9" s="96"/>
      <c r="F9" s="97"/>
      <c r="G9" s="12">
        <v>17554929.952753808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2625966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593723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45433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297070</v>
      </c>
      <c r="F14" s="17" t="s">
        <v>4</v>
      </c>
      <c r="G14" s="10"/>
      <c r="H14" s="24"/>
      <c r="I14" s="2"/>
    </row>
    <row r="15" spans="1:9" x14ac:dyDescent="0.25">
      <c r="A15" s="2"/>
      <c r="B15" s="95" t="s">
        <v>18</v>
      </c>
      <c r="C15" s="96"/>
      <c r="D15" s="97"/>
      <c r="E15" s="12">
        <f>SUM(E11:E14)</f>
        <v>3562192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53602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110000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5" t="s">
        <v>22</v>
      </c>
      <c r="C19" s="96"/>
      <c r="D19" s="97"/>
      <c r="E19" s="12">
        <f>SUM(E16:E18)</f>
        <v>163602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2" t="s">
        <v>23</v>
      </c>
      <c r="C20" s="93"/>
      <c r="D20" s="94"/>
      <c r="E20" s="9">
        <v>0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2" t="s">
        <v>24</v>
      </c>
      <c r="C21" s="93"/>
      <c r="D21" s="94"/>
      <c r="E21" s="9">
        <v>-5928815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2" t="s">
        <v>27</v>
      </c>
      <c r="C24" s="93"/>
      <c r="D24" s="94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2" t="s">
        <v>28</v>
      </c>
      <c r="C25" s="93"/>
      <c r="D25" s="94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2" t="s">
        <v>29</v>
      </c>
      <c r="C26" s="93"/>
      <c r="D26" s="94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5" t="s">
        <v>30</v>
      </c>
      <c r="C27" s="96"/>
      <c r="D27" s="97"/>
      <c r="E27" s="12">
        <f>SUM(E20:E26)</f>
        <v>-5928815</v>
      </c>
      <c r="F27" s="20" t="s">
        <v>4</v>
      </c>
      <c r="G27" s="11"/>
      <c r="H27" s="25"/>
      <c r="I27" s="2"/>
    </row>
    <row r="28" spans="1:9" x14ac:dyDescent="0.25">
      <c r="A28" s="2"/>
      <c r="B28" s="95" t="s">
        <v>31</v>
      </c>
      <c r="C28" s="96"/>
      <c r="D28" s="97"/>
      <c r="E28" s="12">
        <f>E15+E19+E27</f>
        <v>-2203021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5" t="s">
        <v>70</v>
      </c>
      <c r="C30" s="96"/>
      <c r="D30" s="97"/>
      <c r="E30" s="12">
        <v>34821</v>
      </c>
      <c r="F30" s="20" t="s">
        <v>4</v>
      </c>
      <c r="G30" s="12">
        <f>-$E$30</f>
        <v>-34821</v>
      </c>
      <c r="H30" s="20" t="s">
        <v>4</v>
      </c>
      <c r="I30" s="2"/>
    </row>
    <row r="31" spans="1:9" x14ac:dyDescent="0.25">
      <c r="A31" s="2"/>
      <c r="B31" s="98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2" t="s">
        <v>47</v>
      </c>
      <c r="C32" s="93"/>
      <c r="D32" s="94"/>
      <c r="E32" s="9">
        <v>16398892.369999999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2" t="s">
        <v>33</v>
      </c>
      <c r="C34" s="93"/>
      <c r="D34" s="94"/>
      <c r="E34" s="9">
        <v>408078</v>
      </c>
      <c r="F34" s="17" t="s">
        <v>4</v>
      </c>
      <c r="G34" s="11"/>
      <c r="H34" s="25"/>
      <c r="I34" s="2"/>
    </row>
    <row r="35" spans="1:9" x14ac:dyDescent="0.25">
      <c r="A35" s="2"/>
      <c r="B35" s="95" t="s">
        <v>34</v>
      </c>
      <c r="C35" s="96"/>
      <c r="D35" s="97"/>
      <c r="E35" s="12">
        <f>SUM(E32:E34)</f>
        <v>16806970.369999997</v>
      </c>
      <c r="F35" s="20" t="s">
        <v>4</v>
      </c>
      <c r="G35" s="12">
        <f>-E35</f>
        <v>-16806970.369999997</v>
      </c>
      <c r="H35" s="20" t="s">
        <v>4</v>
      </c>
      <c r="I35" s="2"/>
    </row>
    <row r="36" spans="1:9" x14ac:dyDescent="0.25">
      <c r="A36" s="2"/>
      <c r="B36" s="83" t="s">
        <v>146</v>
      </c>
      <c r="C36" s="84"/>
      <c r="D36" s="84"/>
      <c r="E36" s="84"/>
      <c r="F36" s="85"/>
      <c r="G36" s="15">
        <f>$G$9+$G$28+$G$30+$G$35</f>
        <v>713138.58275381103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144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1" t="s">
        <v>42</v>
      </c>
      <c r="E9" s="91"/>
      <c r="F9" s="91" t="s">
        <v>83</v>
      </c>
      <c r="G9" s="91"/>
      <c r="H9" s="2"/>
    </row>
    <row r="10" spans="1:8" x14ac:dyDescent="0.25">
      <c r="A10" s="2"/>
      <c r="B10" s="99" t="s">
        <v>145</v>
      </c>
      <c r="C10" s="100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140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158</v>
      </c>
      <c r="C16" s="77"/>
      <c r="D16" s="77"/>
      <c r="E16" s="78"/>
      <c r="F16" s="91" t="s">
        <v>141</v>
      </c>
      <c r="G16" s="91"/>
      <c r="H16" s="2"/>
    </row>
    <row r="17" spans="1:8" x14ac:dyDescent="0.25">
      <c r="A17" s="2"/>
      <c r="B17" s="71" t="s">
        <v>155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142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143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2018-08-10T08:57:30Z</dcterms:modified>
</cp:coreProperties>
</file>