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E23" i="22"/>
  <c r="G23" i="22" l="1"/>
  <c r="G24" i="22"/>
  <c r="E27" i="22"/>
  <c r="E15" i="13" l="1"/>
  <c r="F11" i="11"/>
  <c r="F16" i="11"/>
  <c r="G30" i="13" l="1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<sst xmlns="http://schemas.openxmlformats.org/spreadsheetml/2006/main" count="310" uniqueCount="154">
  <si>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</si>
  <si>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</si>
  <si>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</si>
  <si>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</si>
  <si>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</si>
  <si>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</si>
  <si>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</si>
  <si>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</si>
  <si>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</si>
  <si>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</si>
  <si>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</si>
  <si>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</si>
  <si>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</si>
  <si>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</si>
  <si>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</si>
  <si>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</si>
  <si>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</si>
  <si>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</si>
  <si>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</si>
  <si>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</si>
  <si>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</si>
  <si>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</si>
  <si>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</si>
  <si>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</si>
  <si>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</si>
  <si>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</si>
  <si>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</si>
  <si>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</si>
  <si>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</si>
  <si>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</si>
  <si>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</si>
  <si>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</si>
  <si>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</si>
  <si>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</si>
  <si>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</si>
  <si>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</si>
  <si>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</si>
  <si>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</si>
  <si>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</si>
  <si>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</si>
  <si>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</si>
  <si>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</si>
  <si>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</si>
  <si>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</si>
  <si>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</si>
  <si>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</si>
  <si>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</si>
  <si>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</si>
  <si>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</si>
  <si>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</si>
  <si>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</si>
  <si>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</si>
  <si>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</si>
  <si>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</si>
  <si>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</si>
  <si>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</si>
  <si>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</si>
  <si>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</si>
  <si>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</si>
  <si>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</si>
  <si>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</si>
  <si>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</si>
  <si>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</si>
  <si>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</si>
  <si>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</si>
  <si>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</si>
  <si>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</si>
  <si>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</si>
  <si>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</si>
  <si>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</si>
  <si>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</si>
  <si>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</si>
  <si>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</si>
  <si>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</si>
  <si>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</si>
  <si>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</si>
  <si>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</si>
  <si>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</si>
  <si>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</si>
  <si>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</si>
  <si>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</si>
  <si>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</si>
  <si>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</si>
  <si>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</si>
  <si>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</si>
  <si>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</si>
  <si>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</si>
  <si>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</si>
  <si>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</si>
  <si>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</si>
  <si>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</si>
  <si>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</si>
  <si>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</si>
  <si>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</si>
  <si>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</si>
  <si>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</si>
  <si>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</si>
  <si>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</si>
  <si>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</si>
  <si>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</si>
  <si>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</si>
  <si>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</si>
  <si>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</si>
  <si>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</si>
  <si>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</si>
  <si>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</si>
  <si>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</si>
  <si>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</si>
  <si>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</si>
  <si>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</si>
  <si>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</si>
  <si>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</si>
  <si>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</si>
  <si>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</si>
  <si>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</si>
  <si>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</si>
  <si>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</si>
  <si>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</si>
  <si>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</si>
  <si>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Stik på ledningsnet, Konstruktioner</t>
  </si>
  <si>
    <t>Ventiler på Ø110 mm &lt; Ledningsnet ≤ Ø 250 mm</t>
  </si>
  <si>
    <t>Afregningsmålere, mekaniske</t>
  </si>
  <si>
    <t>Elanlæg - vandværk</t>
  </si>
  <si>
    <t>SRO-anlæg, vandværk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</si>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</sst>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0" fontId="8" fillId="9" borderId="1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9" t="s">
        <v>148</v>
      </c>
      <c r="C10" s="100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63689850.162685119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15700371.223560464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15462542.368807312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34737492.140551917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151</v>
      </c>
      <c r="C13" s="41"/>
      <c r="D13" s="42"/>
      <c r="E13" s="31" t="s">
        <v>101</v>
      </c>
      <c r="F13" s="8" t="s">
        <v>4</v>
      </c>
      <c r="G13" s="32">
        <v>-1235208.6474458226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150</v>
      </c>
      <c r="C14" s="41"/>
      <c r="D14" s="42"/>
      <c r="E14" s="31" t="s">
        <v>101</v>
      </c>
      <c r="F14" s="8" t="s">
        <v>4</v>
      </c>
      <c r="G14" s="32">
        <v>-890554.16835126234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omk.'!G20</f>
        <v>-2693156.3159984984</v>
      </c>
      <c r="F15" s="8" t="s">
        <v>4</v>
      </c>
      <c r="G15" s="33">
        <f>E15*(1+E30/100)</f>
        <v>-2740286.5515284725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-307896.02499999717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-628054.44152902067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134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-47130.235529973725</v>
      </c>
      <c r="F23" s="8" t="s">
        <v>4</v>
      </c>
      <c r="G23" s="32">
        <f>SUM(G10:G15,G18:G22)*$E$30/100</f>
        <v>1068101.2363978974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-556803.92291709641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-581099.23012478789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-376286.20723104058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60949563.611156642</v>
      </c>
      <c r="F27" s="29" t="s">
        <v>4</v>
      </c>
      <c r="G27" s="37">
        <f>SUM(G10:G26)</f>
        <v>59652317.775190093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141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142</v>
      </c>
      <c r="C31" s="67"/>
      <c r="D31" s="68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143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15430340.268855492</v>
      </c>
      <c r="H9" s="17" t="s">
        <v>4</v>
      </c>
      <c r="I9" s="2"/>
    </row>
    <row r="10" spans="1:9" x14ac:dyDescent="0.25">
      <c r="A10" s="2"/>
      <c r="B10" s="74" t="s">
        <v>153</v>
      </c>
      <c r="C10" s="67"/>
      <c r="D10" s="67"/>
      <c r="E10" s="67"/>
      <c r="F10" s="68"/>
      <c r="G10" s="9">
        <v>491740.87040192907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15196601.836665662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34140041.415775836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64766983.521296993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125</v>
      </c>
      <c r="C10" s="67"/>
      <c r="D10" s="67"/>
      <c r="E10" s="93">
        <v>2353071.2214000002</v>
      </c>
      <c r="F10" s="17" t="s">
        <v>4</v>
      </c>
      <c r="G10" s="9">
        <v>2358725.9700000002</v>
      </c>
      <c r="H10" s="17" t="s">
        <v>4</v>
      </c>
      <c r="I10" s="2"/>
    </row>
    <row r="11" spans="1:9" x14ac:dyDescent="0.25">
      <c r="A11" s="2"/>
      <c r="B11" s="66" t="s">
        <v>126</v>
      </c>
      <c r="C11" s="67"/>
      <c r="D11" s="67"/>
      <c r="E11" s="93">
        <v>170486.67939999999</v>
      </c>
      <c r="F11" s="17" t="s">
        <v>4</v>
      </c>
      <c r="G11" s="9">
        <v>171137.52</v>
      </c>
      <c r="H11" s="17" t="s">
        <v>4</v>
      </c>
      <c r="I11" s="2"/>
    </row>
    <row r="12" spans="1:9" x14ac:dyDescent="0.25">
      <c r="A12" s="2"/>
      <c r="B12" s="66" t="s">
        <v>127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128</v>
      </c>
      <c r="C13" s="67"/>
      <c r="D13" s="67"/>
      <c r="E13" s="93">
        <v>32398.416399999998</v>
      </c>
      <c r="F13" s="17" t="s">
        <v>4</v>
      </c>
      <c r="G13" s="9">
        <v>75215.12</v>
      </c>
      <c r="H13" s="17" t="s">
        <v>4</v>
      </c>
      <c r="I13" s="2"/>
    </row>
    <row r="14" spans="1:9" x14ac:dyDescent="0.25">
      <c r="A14" s="2"/>
      <c r="B14" s="66" t="s">
        <v>129</v>
      </c>
      <c r="C14" s="67"/>
      <c r="D14" s="67"/>
      <c r="E14" s="93">
        <v>22275221.278000001</v>
      </c>
      <c r="F14" s="17" t="s">
        <v>4</v>
      </c>
      <c r="G14" s="9">
        <v>21030492.780000001</v>
      </c>
      <c r="H14" s="17" t="s">
        <v>4</v>
      </c>
      <c r="I14" s="2"/>
    </row>
    <row r="15" spans="1:9" x14ac:dyDescent="0.25">
      <c r="A15" s="2"/>
      <c r="B15" s="66" t="s">
        <v>130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131</v>
      </c>
      <c r="C16" s="67"/>
      <c r="D16" s="67"/>
      <c r="E16" s="93">
        <v>8880719.5389999989</v>
      </c>
      <c r="F16" s="17" t="s">
        <v>4</v>
      </c>
      <c r="G16" s="9">
        <v>7091574.0700000003</v>
      </c>
      <c r="H16" s="17" t="s">
        <v>4</v>
      </c>
      <c r="I16" s="2"/>
    </row>
    <row r="17" spans="1:9" x14ac:dyDescent="0.25">
      <c r="A17" s="2"/>
      <c r="B17" s="66" t="s">
        <v>132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94" t="s">
        <v>133</v>
      </c>
      <c r="C18" s="94"/>
      <c r="D18" s="94"/>
      <c r="E18" s="93">
        <v>0</v>
      </c>
      <c r="F18" s="17" t="s">
        <v>4</v>
      </c>
      <c r="G18" s="9">
        <v>337915</v>
      </c>
      <c r="H18" s="17" t="s">
        <v>4</v>
      </c>
      <c r="I18" s="2"/>
    </row>
    <row r="19" spans="1:9" x14ac:dyDescent="0.25">
      <c r="A19" s="2"/>
      <c r="B19" s="78" t="s">
        <v>86</v>
      </c>
      <c r="C19" s="79"/>
      <c r="D19" s="79"/>
      <c r="E19" s="79"/>
      <c r="F19" s="80"/>
      <c r="G19" s="15">
        <f>SUM(G10:G18)-SUM(E10:E18)</f>
        <v>-2646836.6741999984</v>
      </c>
      <c r="H19" s="16" t="s">
        <v>4</v>
      </c>
      <c r="I19" s="2"/>
    </row>
    <row r="20" spans="1:9" x14ac:dyDescent="0.25">
      <c r="A20" s="2"/>
      <c r="B20" s="78" t="s">
        <v>87</v>
      </c>
      <c r="C20" s="79"/>
      <c r="D20" s="79"/>
      <c r="E20" s="79"/>
      <c r="F20" s="80"/>
      <c r="G20" s="15">
        <f>G19*(1+'Fane 2. Overblik ØR18-19'!E30/100)</f>
        <v>-2693156.3159984984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-1508970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-380111.37830687826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-1128858.6216931217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-376286.20723104058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5" t="s">
        <v>118</v>
      </c>
      <c r="C10" s="22">
        <v>2016</v>
      </c>
      <c r="D10" s="22">
        <v>75</v>
      </c>
      <c r="E10" s="9">
        <v>16199424</v>
      </c>
      <c r="F10" s="9">
        <f>E10/D10</f>
        <v>215992.32000000001</v>
      </c>
      <c r="G10" s="17" t="s">
        <v>4</v>
      </c>
      <c r="H10" s="2"/>
    </row>
    <row r="11" spans="1:8" x14ac:dyDescent="0.25">
      <c r="A11" s="2"/>
      <c r="B11" s="95" t="s">
        <v>119</v>
      </c>
      <c r="C11" s="22">
        <v>2016</v>
      </c>
      <c r="D11" s="22">
        <v>75</v>
      </c>
      <c r="E11" s="9">
        <v>1794510</v>
      </c>
      <c r="F11" s="9">
        <f t="shared" ref="F11:F16" si="0">E11/D11</f>
        <v>23926.799999999999</v>
      </c>
      <c r="G11" s="17" t="s">
        <v>4</v>
      </c>
      <c r="H11" s="2"/>
    </row>
    <row r="12" spans="1:8" x14ac:dyDescent="0.25">
      <c r="A12" s="2"/>
      <c r="B12" s="95" t="s">
        <v>120</v>
      </c>
      <c r="C12" s="22">
        <v>2016</v>
      </c>
      <c r="D12" s="22">
        <v>75</v>
      </c>
      <c r="E12" s="9">
        <v>309328</v>
      </c>
      <c r="F12" s="9">
        <f t="shared" si="0"/>
        <v>4124.373333333333</v>
      </c>
      <c r="G12" s="17" t="s">
        <v>4</v>
      </c>
      <c r="H12" s="2"/>
    </row>
    <row r="13" spans="1:8" x14ac:dyDescent="0.25">
      <c r="A13" s="2"/>
      <c r="B13" s="95" t="s">
        <v>121</v>
      </c>
      <c r="C13" s="22">
        <v>2016</v>
      </c>
      <c r="D13" s="22">
        <v>8</v>
      </c>
      <c r="E13" s="9">
        <v>458955</v>
      </c>
      <c r="F13" s="9">
        <f t="shared" si="0"/>
        <v>57369.375</v>
      </c>
      <c r="G13" s="17" t="s">
        <v>4</v>
      </c>
      <c r="H13" s="2"/>
    </row>
    <row r="14" spans="1:8" x14ac:dyDescent="0.25">
      <c r="A14" s="2"/>
      <c r="B14" s="95" t="s">
        <v>122</v>
      </c>
      <c r="C14" s="22">
        <v>2016</v>
      </c>
      <c r="D14" s="22">
        <v>25</v>
      </c>
      <c r="E14" s="9">
        <v>294883</v>
      </c>
      <c r="F14" s="9">
        <f t="shared" si="0"/>
        <v>11795.32</v>
      </c>
      <c r="G14" s="17" t="s">
        <v>4</v>
      </c>
      <c r="H14" s="2"/>
    </row>
    <row r="15" spans="1:8" x14ac:dyDescent="0.25">
      <c r="A15" s="2"/>
      <c r="B15" s="95" t="s">
        <v>123</v>
      </c>
      <c r="C15" s="22">
        <v>2016</v>
      </c>
      <c r="D15" s="22">
        <v>10</v>
      </c>
      <c r="E15" s="9">
        <v>60634</v>
      </c>
      <c r="F15" s="9">
        <f t="shared" si="0"/>
        <v>6063.4</v>
      </c>
      <c r="G15" s="17" t="s">
        <v>4</v>
      </c>
      <c r="H15" s="2"/>
    </row>
    <row r="16" spans="1:8" x14ac:dyDescent="0.25">
      <c r="A16" s="2"/>
      <c r="B16" s="95" t="s">
        <v>124</v>
      </c>
      <c r="C16" s="22">
        <v>2016</v>
      </c>
      <c r="D16" s="22">
        <v>5</v>
      </c>
      <c r="E16" s="9">
        <v>1196875</v>
      </c>
      <c r="F16" s="9">
        <f t="shared" si="0"/>
        <v>239375</v>
      </c>
      <c r="G16" s="17" t="s">
        <v>4</v>
      </c>
      <c r="H16" s="2"/>
    </row>
    <row r="17" spans="1:8" x14ac:dyDescent="0.25">
      <c r="A17" s="2"/>
      <c r="B17" s="78" t="s">
        <v>54</v>
      </c>
      <c r="C17" s="79"/>
      <c r="D17" s="79"/>
      <c r="E17" s="80"/>
      <c r="F17" s="15">
        <f>SUM(F10:F16)</f>
        <v>558646.58833333338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144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30855302.130000003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30440423</v>
      </c>
      <c r="H10" s="17" t="s">
        <v>4</v>
      </c>
      <c r="I10" s="2"/>
    </row>
    <row r="11" spans="1:9" x14ac:dyDescent="0.25">
      <c r="A11" s="2"/>
      <c r="B11" s="78" t="s">
        <v>145</v>
      </c>
      <c r="C11" s="79"/>
      <c r="D11" s="79"/>
      <c r="E11" s="79"/>
      <c r="F11" s="80"/>
      <c r="G11" s="15">
        <f>G9-G10</f>
        <v>414879.13000000268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146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5583482.9100000001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5785945</v>
      </c>
      <c r="H16" s="17" t="s">
        <v>4</v>
      </c>
      <c r="I16" s="2"/>
    </row>
    <row r="17" spans="1:9" x14ac:dyDescent="0.25">
      <c r="A17" s="2"/>
      <c r="B17" s="78" t="s">
        <v>146</v>
      </c>
      <c r="C17" s="79"/>
      <c r="D17" s="79"/>
      <c r="E17" s="79"/>
      <c r="F17" s="80"/>
      <c r="G17" s="15">
        <f>G15-G16</f>
        <v>-202462.08999999985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147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275123.68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496250</v>
      </c>
      <c r="H22" s="17" t="s">
        <v>4</v>
      </c>
      <c r="I22" s="2"/>
    </row>
    <row r="23" spans="1:9" x14ac:dyDescent="0.25">
      <c r="A23" s="2"/>
      <c r="B23" s="78" t="s">
        <v>147</v>
      </c>
      <c r="C23" s="79"/>
      <c r="D23" s="79"/>
      <c r="E23" s="79"/>
      <c r="F23" s="80"/>
      <c r="G23" s="15">
        <f>G21-G22</f>
        <v>-221126.32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2016'!F17</f>
        <v>558646.58833333338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857833.33333333337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-299186.745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60523749.898470983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3752171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3639455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896383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2982800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11270809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208000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208000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-4235674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-7243135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-11478809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60958306.340000004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193498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61151804.340000004</v>
      </c>
      <c r="F35" s="20" t="s">
        <v>4</v>
      </c>
      <c r="G35" s="12">
        <f>-E35</f>
        <v>-61151804.340000004</v>
      </c>
      <c r="H35" s="20" t="s">
        <v>4</v>
      </c>
      <c r="I35" s="2"/>
    </row>
    <row r="36" spans="1:9" x14ac:dyDescent="0.25">
      <c r="A36" s="2"/>
      <c r="B36" s="78" t="s">
        <v>140</v>
      </c>
      <c r="C36" s="79"/>
      <c r="D36" s="79"/>
      <c r="E36" s="79"/>
      <c r="F36" s="80"/>
      <c r="G36" s="15">
        <f>$G$9+$G$28+$G$30+$G$35</f>
        <v>-628054.44152902067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138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6" t="s">
        <v>139</v>
      </c>
      <c r="C10" s="97"/>
      <c r="D10" s="98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134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152</v>
      </c>
      <c r="C16" s="72"/>
      <c r="D16" s="72"/>
      <c r="E16" s="73"/>
      <c r="F16" s="85" t="s">
        <v>135</v>
      </c>
      <c r="G16" s="85"/>
      <c r="H16" s="2"/>
    </row>
    <row r="17" spans="1:8" x14ac:dyDescent="0.25">
      <c r="A17" s="2"/>
      <c r="B17" s="66" t="s">
        <v>149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136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137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2018-08-10T09:47:24Z</dcterms:modified>
</cp:coreProperties>
</file>