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5" i="17"/>
  <c r="F4" i="17"/>
  <c r="E5" i="17"/>
  <c r="G4" i="17"/>
  <c r="E4" i="17"/>
  <c r="F5" i="17"/>
  <c r="J3" i="24"/>
  <c r="M3" i="24" s="1"/>
  <c r="D5" i="16"/>
  <c r="D6" i="16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<sst xmlns="http://schemas.openxmlformats.org/spreadsheetml/2006/main" count="112" uniqueCount="75">
  <si>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</si>
  <si>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</si>
  <si>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</si>
  <si>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</si>
  <si>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</si>
  <si>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</si>
  <si>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</si>
  <si>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</si>
  <si>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</si>
  <si>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</si>
  <si>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</si>
  <si>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</si>
  <si>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</si>
  <si>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</si>
  <si>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</si>
  <si>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</si>
  <si>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</si>
  <si>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</si>
  <si>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</si>
  <si>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</si>
  <si>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</si>
  <si>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</si>
  <si>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</si>
  <si>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</si>
  <si>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</si>
  <si>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</si>
  <si>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</si>
  <si>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</si>
  <si>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</si>
  <si>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</si>
  <si>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</si>
  <si>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</si>
  <si>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</si>
  <si>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</si>
  <si>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</si>
  <si>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</si>
  <si>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</si>
  <si>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</si>
  <si>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</si>
  <si>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</si>
  <si>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</si>
  <si>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</si>
  <si>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</si>
  <si>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</si>
  <si>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</si>
  <si>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</si>
  <si>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</si>
  <si>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</si>
  <si>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</si>
  <si>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Kulfiter (drift)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</si>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</sst>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15019939.898470987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181571.45110532211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93441.969189333322</v>
      </c>
      <c r="C4" t="s">
        <v>11</v>
      </c>
    </row>
    <row r="5" spans="1:3" s="26" customFormat="1" x14ac:dyDescent="0.25">
      <c r="A5" s="3" t="s">
        <v>12</v>
      </c>
      <c r="B5" s="48">
        <f>SUM(B2:B4)</f>
        <v>15294953.318765642</v>
      </c>
      <c r="C5" s="62" t="s">
        <v>11</v>
      </c>
    </row>
    <row r="6" spans="1:3" x14ac:dyDescent="0.25">
      <c r="A6" s="47" t="s">
        <v>0</v>
      </c>
      <c r="B6" s="38">
        <f>Investeringer!E3</f>
        <v>3812504.6102890321</v>
      </c>
      <c r="C6" s="23" t="s">
        <v>11</v>
      </c>
    </row>
    <row r="7" spans="1:3" x14ac:dyDescent="0.25">
      <c r="A7" s="4" t="s">
        <v>1</v>
      </c>
      <c r="B7" s="35">
        <f>Investeringer!F3</f>
        <v>5662383.5716320248</v>
      </c>
      <c r="C7" t="s">
        <v>11</v>
      </c>
    </row>
    <row r="8" spans="1:3" x14ac:dyDescent="0.25">
      <c r="A8" s="4" t="s">
        <v>2</v>
      </c>
      <c r="B8" s="35">
        <f>Investeringer!G3</f>
        <v>560777.54299672088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5027600</v>
      </c>
      <c r="C9" t="s">
        <v>11</v>
      </c>
    </row>
    <row r="10" spans="1:3" s="22" customFormat="1" x14ac:dyDescent="0.25">
      <c r="A10" s="3" t="s">
        <v>47</v>
      </c>
      <c r="B10" s="48">
        <f>SUM(B6:B9)</f>
        <v>15063265.724917779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33840494.159999996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33840494.159999996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64198713.203683421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64766983.521296985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15846702.869999999</v>
      </c>
      <c r="C2" s="49">
        <v>0</v>
      </c>
      <c r="D2" s="49">
        <f>B2+C2</f>
        <v>15846702.869999999</v>
      </c>
      <c r="E2" s="50">
        <f>D2</f>
        <v>15846702.869999999</v>
      </c>
      <c r="F2" s="49">
        <v>15019939.898470987</v>
      </c>
      <c r="G2" s="49">
        <v>0</v>
      </c>
      <c r="H2" s="49">
        <f>F2-G2</f>
        <v>15019939.898470987</v>
      </c>
      <c r="I2" s="49">
        <f>AVERAGEIF(E2:E4,"&lt;&gt;0")</f>
        <v>15389161.785399998</v>
      </c>
      <c r="J2" s="49">
        <v>10400766.557986859</v>
      </c>
      <c r="K2" s="39">
        <f>IF(H2&gt;I2,IF(I2&gt;J2,I2,J2),H2)</f>
        <v>15019939.898470987</v>
      </c>
    </row>
    <row r="3" spans="1:11" s="23" customFormat="1" x14ac:dyDescent="0.25">
      <c r="A3" s="28">
        <v>2014</v>
      </c>
      <c r="B3" s="49">
        <v>13451617.43</v>
      </c>
      <c r="C3" s="49"/>
      <c r="D3" s="49">
        <f t="shared" ref="D3:D4" si="0">B3+C3</f>
        <v>13451617.43</v>
      </c>
      <c r="E3" s="50">
        <f>D3*Pristalsregulering!C7</f>
        <v>13462378.723943999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16595988</v>
      </c>
      <c r="C4" s="49"/>
      <c r="D4" s="49">
        <f t="shared" si="0"/>
        <v>16595988</v>
      </c>
      <c r="E4" s="50">
        <f>D4*Pristalsregulering!$C$6*Pristalsregulering!$C$7</f>
        <v>16858403.762255996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0" max="22" width="0" hidden="1" customWidth="1"/>
    <col min="23" max="23" width="9.140625" hidden="1" customWidth="1"/>
    <col min="24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19" width="0" hidden="1" customWidth="1"/>
    <col min="120" max="120" width="9.140625" hidden="1" customWidth="1"/>
    <col min="121" max="133" width="0" hidden="1" customWidth="1"/>
    <col min="134" max="134" width="9.140625" hidden="1" customWidth="1"/>
    <col min="135" max="186" width="0" hidden="1" customWidth="1"/>
    <col min="187" max="187" width="9.140625" hidden="1" customWidth="1"/>
    <col min="188" max="200" width="0" hidden="1" customWidth="1"/>
    <col min="201" max="201" width="9.140625" hidden="1" customWidth="1"/>
    <col min="202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44" width="0" hidden="1" customWidth="1"/>
    <col min="245" max="245" width="9.140625" hidden="1" customWidth="1"/>
    <col min="246" max="275" width="0" hidden="1" customWidth="1"/>
    <col min="276" max="276" width="9.140625" hidden="1" customWidth="1"/>
    <col min="277" max="289" width="0" hidden="1" customWidth="1"/>
    <col min="290" max="290" width="9.140625" hidden="1" customWidth="1"/>
    <col min="291" max="297" width="0" hidden="1" customWidth="1"/>
    <col min="298" max="298" width="9.140625" hidden="1" customWidth="1"/>
    <col min="299" max="311" width="0" hidden="1" customWidth="1"/>
    <col min="312" max="312" width="9.140625" hidden="1" customWidth="1"/>
    <col min="313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>
        <v>0</v>
      </c>
      <c r="C3" s="72">
        <v>43977.4</v>
      </c>
      <c r="D3" s="45">
        <f>B3/Pristalsregulering!$C$8</f>
        <v>0</v>
      </c>
      <c r="E3" s="35">
        <f>C3/Pristalsregulering!$C$8</f>
        <v>44145.151575988762</v>
      </c>
      <c r="F3" s="45">
        <f>IF(D4=0,0,AVERAGEIF(D4:D6,"&lt;&gt;0"))+D3</f>
        <v>137426.29952933334</v>
      </c>
      <c r="G3" s="38">
        <f>IF(E4=0,0,AVERAGEIF(E4:E6,"&lt;&gt;0"))+E3</f>
        <v>44145.151575988762</v>
      </c>
      <c r="H3" s="57">
        <f>SUM(F3:G3)</f>
        <v>181571.45110532211</v>
      </c>
    </row>
    <row r="4" spans="1:8" x14ac:dyDescent="0.25">
      <c r="A4" s="28">
        <v>2015</v>
      </c>
      <c r="B4" s="35">
        <v>200767.84</v>
      </c>
      <c r="C4" s="35"/>
      <c r="D4" s="45">
        <f>B4</f>
        <v>200767.84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135863.54</v>
      </c>
      <c r="C5" s="35"/>
      <c r="D5" s="45">
        <f>B5*Pristalsregulering!$C$7</f>
        <v>135972.230832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74363</v>
      </c>
      <c r="C6" s="35"/>
      <c r="D6" s="45">
        <f>B6*Pristalsregulering!$C$7*Pristalsregulering!$C$6</f>
        <v>75538.827755999984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112146.66</v>
      </c>
      <c r="D3" s="42">
        <v>0</v>
      </c>
      <c r="E3" s="41">
        <f>B3</f>
        <v>13571.2</v>
      </c>
      <c r="F3" s="42">
        <f t="shared" ref="F3:G3" si="0">C3</f>
        <v>112146.66</v>
      </c>
      <c r="G3" s="43">
        <f t="shared" si="0"/>
        <v>0</v>
      </c>
      <c r="H3" s="44">
        <f>IF(E3=0,0,AVERAGEIF(E3:E5,"&lt;&gt;0"))+IF(F3=0,0,AVERAGEIF(F3:F5,"&lt;&gt;0"))+IF(G3=0,0,AVERAGEIF(G3:G5,"&lt;&gt;0"))</f>
        <v>93441.969189333322</v>
      </c>
    </row>
    <row r="4" spans="1:8" x14ac:dyDescent="0.25">
      <c r="A4" s="31">
        <v>2014</v>
      </c>
      <c r="B4" s="41">
        <v>12364</v>
      </c>
      <c r="C4" s="42">
        <v>84933.33</v>
      </c>
      <c r="D4" s="42">
        <v>0</v>
      </c>
      <c r="E4" s="41">
        <f>B4*Pristalsregulering!$C$7</f>
        <v>12373.891199999998</v>
      </c>
      <c r="F4" s="42">
        <f>C4*Pristalsregulering!$C$7</f>
        <v>85001.27666399999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49342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50122.195703999991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3501890.5433050431</v>
      </c>
      <c r="C3" s="38">
        <v>5540109.2583333338</v>
      </c>
      <c r="D3" s="40">
        <v>558646.58833333338</v>
      </c>
      <c r="E3" s="35">
        <f>B3*Pristalsregulering!C2*Pristalsregulering!C3*Pristalsregulering!C4*Pristalsregulering!C5*Pristalsregulering!C6*Pristalsregulering!C7</f>
        <v>3812504.6102890321</v>
      </c>
      <c r="F3" s="35">
        <v>5662383.5716320248</v>
      </c>
      <c r="G3" s="35">
        <f xml:space="preserve"> D3/Pristalsregulering!$C$8</f>
        <v>560777.54299672088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5027600</v>
      </c>
      <c r="D3" s="38">
        <v>0</v>
      </c>
      <c r="E3" s="40">
        <v>0</v>
      </c>
      <c r="F3" s="38">
        <f>B3</f>
        <v>0</v>
      </c>
      <c r="G3" s="38">
        <f>C3</f>
        <v>5027600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5027600</v>
      </c>
      <c r="L3" s="43">
        <f>AVERAGE(H3:H5)+AVERAGE(I3:I5)</f>
        <v>0</v>
      </c>
      <c r="M3" s="44">
        <f>SUM(J3:L3)</f>
        <v>5027600</v>
      </c>
      <c r="N3" s="23"/>
    </row>
    <row r="4" spans="1:14" x14ac:dyDescent="0.25">
      <c r="A4" s="28">
        <v>2014</v>
      </c>
      <c r="B4" s="45">
        <v>0</v>
      </c>
      <c r="C4" s="38">
        <v>3583771.38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3586638.3971039997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1930075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1960593.3458999996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2362047.81</v>
      </c>
      <c r="D2" s="42">
        <v>171137.52</v>
      </c>
      <c r="E2" s="42">
        <v>8914595.3599999994</v>
      </c>
      <c r="F2" s="42">
        <v>0</v>
      </c>
      <c r="G2" s="42">
        <v>22360190.73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33840494.159999996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2017-10-13T13:09:01Z</dcterms:modified>
</cp:coreProperties>
</file>