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22" i="11" l="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E25" i="22"/>
  <c r="G18" i="22"/>
  <c r="G24" i="22" l="1"/>
  <c r="G18" i="19"/>
  <c r="G19" i="19" s="1"/>
  <c r="E15" i="22" s="1"/>
  <c r="G15" i="22" l="1"/>
  <c r="E23" i="22"/>
  <c r="E27" i="22" s="1"/>
  <c r="E15" i="13"/>
  <c r="F11" i="11"/>
  <c r="F23" i="11"/>
  <c r="G23" i="22" l="1"/>
  <c r="G30" i="13"/>
  <c r="E35" i="13" l="1"/>
  <c r="G35" i="13" s="1"/>
  <c r="E27" i="13"/>
  <c r="E19" i="13"/>
  <c r="G11" i="12"/>
  <c r="G23" i="12"/>
  <c r="G17" i="12"/>
  <c r="F10" i="11"/>
  <c r="F24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<sst xmlns="http://schemas.openxmlformats.org/spreadsheetml/2006/main" count="321" uniqueCount="158">
  <si>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</si>
  <si>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</si>
  <si>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</si>
  <si>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</si>
  <si>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</si>
  <si>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</si>
  <si>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</si>
  <si>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</si>
  <si>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</si>
  <si>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</si>
  <si>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</si>
  <si>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</si>
  <si>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</si>
  <si>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</si>
  <si>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</si>
  <si>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</si>
  <si>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</si>
  <si>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</si>
  <si>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</si>
  <si>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</si>
  <si>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</si>
  <si>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</si>
  <si>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</si>
  <si>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</si>
  <si>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</si>
  <si>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</si>
  <si>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</si>
  <si>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</si>
  <si>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</si>
  <si>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</si>
  <si>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</si>
  <si>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</si>
  <si>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</si>
  <si>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</si>
  <si>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</si>
  <si>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</si>
  <si>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</si>
  <si>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</si>
  <si>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</si>
  <si>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</si>
  <si>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</si>
  <si>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</si>
  <si>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</si>
  <si>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</si>
  <si>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</si>
  <si>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</si>
  <si>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</si>
  <si>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</si>
  <si>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</si>
  <si>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</si>
  <si>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</si>
  <si>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</si>
  <si>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</si>
  <si>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</si>
  <si>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</si>
  <si>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</si>
  <si>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</si>
  <si>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</si>
  <si>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</si>
  <si>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</si>
  <si>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</si>
  <si>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</si>
  <si>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</si>
  <si>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</si>
  <si>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</si>
  <si>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</si>
  <si>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</si>
  <si>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</si>
  <si>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</si>
  <si>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</si>
  <si>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</si>
  <si>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</si>
  <si>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</si>
  <si>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</si>
  <si>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</si>
  <si>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</si>
  <si>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</si>
  <si>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</si>
  <si>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</si>
  <si>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</si>
  <si>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</si>
  <si>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</si>
  <si>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</si>
  <si>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</si>
  <si>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</si>
  <si>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</si>
  <si>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</si>
  <si>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</si>
  <si>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</si>
  <si>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</si>
  <si>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</si>
  <si>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</si>
  <si>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</si>
  <si>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</si>
  <si>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</si>
  <si>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</si>
  <si>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</si>
  <si>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</si>
  <si>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</si>
  <si>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</si>
  <si>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</si>
  <si>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</si>
  <si>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</si>
  <si>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</si>
  <si>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</si>
  <si>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</si>
  <si>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</si>
  <si>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</si>
  <si>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</si>
  <si>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</si>
  <si>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</si>
  <si>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</si>
  <si>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</si>
  <si>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</si>
  <si>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</si>
  <si>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</si>
  <si>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</si>
  <si>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</si>
  <si>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Ø110 mm &lt; Ledningsnet ≤ Ø 250 mm</t>
  </si>
  <si>
    <t>Råvandsstation komplet montering og boringshus/tørbrønd</t>
  </si>
  <si>
    <t>SRO anlæg</t>
  </si>
  <si>
    <t>Elanlæg - vandværk</t>
  </si>
  <si>
    <t>Pumpe inkl. stigrør og forerørsforsejlinger mv.</t>
  </si>
  <si>
    <t>Etageareal kontor og mandskabsfaciliteter</t>
  </si>
  <si>
    <t>Garage og rørlager</t>
  </si>
  <si>
    <t>Værksted</t>
  </si>
  <si>
    <t>Ventiler på Ø110 mm &lt; Ledningsnet ≤ Ø 250 mm</t>
  </si>
  <si>
    <t>Stik på ledningsnet, Mek./EL</t>
  </si>
  <si>
    <t>SRO-anlæg, vandværk</t>
  </si>
  <si>
    <t>Skelbrønd, Konstruktioner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</si>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</sst>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1" t="s">
        <v>5</v>
      </c>
      <c r="E6" s="51"/>
      <c r="F6" s="51"/>
      <c r="G6" s="51"/>
      <c r="H6" s="4"/>
      <c r="I6" s="2"/>
    </row>
    <row r="7" spans="1:9" ht="15" customHeight="1" x14ac:dyDescent="0.25">
      <c r="A7" s="2"/>
      <c r="B7" s="2"/>
      <c r="C7" s="4"/>
      <c r="D7" s="51"/>
      <c r="E7" s="51"/>
      <c r="F7" s="51"/>
      <c r="G7" s="51"/>
      <c r="H7" s="4"/>
      <c r="I7" s="2"/>
    </row>
    <row r="8" spans="1:9" ht="15.75" x14ac:dyDescent="0.25">
      <c r="A8" s="2"/>
      <c r="B8" s="2"/>
      <c r="C8" s="5"/>
      <c r="D8" s="56" t="s">
        <v>117</v>
      </c>
      <c r="E8" s="56"/>
      <c r="F8" s="56"/>
      <c r="G8" s="56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5" t="s">
        <v>6</v>
      </c>
      <c r="E11" s="55"/>
      <c r="F11" s="55"/>
      <c r="G11" s="55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3" t="s">
        <v>110</v>
      </c>
      <c r="E13" s="64"/>
      <c r="F13" s="64"/>
      <c r="G13" s="65"/>
      <c r="H13" s="2"/>
      <c r="I13" s="2"/>
    </row>
    <row r="14" spans="1:9" x14ac:dyDescent="0.25">
      <c r="A14" s="2"/>
      <c r="B14" s="2"/>
      <c r="C14" s="7" t="s">
        <v>7</v>
      </c>
      <c r="D14" s="57" t="s">
        <v>50</v>
      </c>
      <c r="E14" s="58"/>
      <c r="F14" s="58"/>
      <c r="G14" s="59"/>
      <c r="H14" s="2"/>
      <c r="I14" s="2"/>
    </row>
    <row r="15" spans="1:9" x14ac:dyDescent="0.25">
      <c r="A15" s="2"/>
      <c r="B15" s="2"/>
      <c r="C15" s="7" t="s">
        <v>8</v>
      </c>
      <c r="D15" s="57" t="s">
        <v>43</v>
      </c>
      <c r="E15" s="58"/>
      <c r="F15" s="58"/>
      <c r="G15" s="59"/>
      <c r="H15" s="2"/>
      <c r="I15" s="2"/>
    </row>
    <row r="16" spans="1:9" x14ac:dyDescent="0.25">
      <c r="A16" s="2"/>
      <c r="B16" s="2"/>
      <c r="C16" s="7" t="s">
        <v>9</v>
      </c>
      <c r="D16" s="60" t="s">
        <v>16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52" t="s">
        <v>53</v>
      </c>
      <c r="E17" s="53"/>
      <c r="F17" s="53"/>
      <c r="G17" s="54"/>
      <c r="H17" s="2"/>
      <c r="I17" s="2"/>
    </row>
    <row r="18" spans="1:9" x14ac:dyDescent="0.25">
      <c r="A18" s="2"/>
      <c r="B18" s="2"/>
      <c r="C18" s="7" t="s">
        <v>11</v>
      </c>
      <c r="D18" s="52" t="s">
        <v>71</v>
      </c>
      <c r="E18" s="53"/>
      <c r="F18" s="53"/>
      <c r="G18" s="54"/>
      <c r="H18" s="2"/>
      <c r="I18" s="2"/>
    </row>
    <row r="19" spans="1:9" x14ac:dyDescent="0.25">
      <c r="A19" s="2"/>
      <c r="B19" s="2"/>
      <c r="C19" s="7" t="s">
        <v>12</v>
      </c>
      <c r="D19" s="45" t="s">
        <v>92</v>
      </c>
      <c r="E19" s="46"/>
      <c r="F19" s="46"/>
      <c r="G19" s="47"/>
      <c r="H19" s="2"/>
      <c r="I19" s="2"/>
    </row>
    <row r="20" spans="1:9" x14ac:dyDescent="0.25">
      <c r="A20" s="2"/>
      <c r="B20" s="2"/>
      <c r="C20" s="7" t="s">
        <v>13</v>
      </c>
      <c r="D20" s="48" t="s">
        <v>52</v>
      </c>
      <c r="E20" s="49"/>
      <c r="F20" s="49"/>
      <c r="G20" s="50"/>
      <c r="H20" s="2"/>
      <c r="I20" s="2"/>
    </row>
    <row r="21" spans="1:9" x14ac:dyDescent="0.25">
      <c r="A21" s="2"/>
      <c r="B21" s="2"/>
      <c r="C21" s="7" t="s">
        <v>48</v>
      </c>
      <c r="D21" s="48" t="s">
        <v>51</v>
      </c>
      <c r="E21" s="49"/>
      <c r="F21" s="49"/>
      <c r="G21" s="50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116</v>
      </c>
      <c r="C3" s="81"/>
      <c r="D3" s="81"/>
      <c r="E3" s="81"/>
      <c r="F3" s="81"/>
      <c r="G3" s="81"/>
      <c r="H3" s="2"/>
    </row>
    <row r="4" spans="1:8" ht="25.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26" t="s">
        <v>80</v>
      </c>
      <c r="C9" s="27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8" t="s">
        <v>152</v>
      </c>
      <c r="C10" s="9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84</v>
      </c>
      <c r="C11" s="80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78" t="s">
        <v>94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69" t="s">
        <v>98</v>
      </c>
      <c r="C3" s="69"/>
      <c r="D3" s="69"/>
      <c r="E3" s="69"/>
      <c r="F3" s="69"/>
      <c r="G3" s="69"/>
      <c r="H3" s="69"/>
      <c r="I3" s="69"/>
      <c r="J3" s="69"/>
      <c r="K3" s="2"/>
    </row>
    <row r="4" spans="1:11" ht="15" customHeight="1" x14ac:dyDescent="0.25">
      <c r="A4" s="2"/>
      <c r="B4" s="69"/>
      <c r="C4" s="69"/>
      <c r="D4" s="69"/>
      <c r="E4" s="69"/>
      <c r="F4" s="69"/>
      <c r="G4" s="69"/>
      <c r="H4" s="69"/>
      <c r="I4" s="69"/>
      <c r="J4" s="69"/>
      <c r="K4" s="2"/>
    </row>
    <row r="5" spans="1:11" x14ac:dyDescent="0.25">
      <c r="A5" s="2"/>
      <c r="B5" s="70" t="s">
        <v>99</v>
      </c>
      <c r="C5" s="70"/>
      <c r="D5" s="70"/>
      <c r="E5" s="70"/>
      <c r="F5" s="70"/>
      <c r="G5" s="70"/>
      <c r="H5" s="70"/>
      <c r="I5" s="70"/>
      <c r="J5" s="70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1" t="s">
        <v>100</v>
      </c>
      <c r="C9" s="72"/>
      <c r="D9" s="73"/>
      <c r="E9" s="35">
        <v>22215606.099569287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4" t="s">
        <v>72</v>
      </c>
      <c r="C10" s="67"/>
      <c r="D10" s="68"/>
      <c r="E10" s="31" t="s">
        <v>101</v>
      </c>
      <c r="F10" s="8" t="s">
        <v>4</v>
      </c>
      <c r="G10" s="32">
        <f>'Fane 3. Korrigeret grundlag'!G9*(1+'Fane 2. Overblik ØR18-19'!E30/100)</f>
        <v>7073695.184703338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4598065.8954238975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10829753.91920192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155</v>
      </c>
      <c r="C13" s="41"/>
      <c r="D13" s="42"/>
      <c r="E13" s="31" t="s">
        <v>101</v>
      </c>
      <c r="F13" s="8" t="s">
        <v>4</v>
      </c>
      <c r="G13" s="32">
        <v>-368939.86703711143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154</v>
      </c>
      <c r="C14" s="41"/>
      <c r="D14" s="42"/>
      <c r="E14" s="31" t="s">
        <v>101</v>
      </c>
      <c r="F14" s="8" t="s">
        <v>4</v>
      </c>
      <c r="G14" s="32">
        <v>-181025.49834081362</v>
      </c>
      <c r="H14" s="8" t="s">
        <v>4</v>
      </c>
      <c r="I14" s="2"/>
      <c r="J14" s="2"/>
      <c r="K14" s="2"/>
    </row>
    <row r="15" spans="1:11" x14ac:dyDescent="0.25">
      <c r="A15" s="2"/>
      <c r="B15" s="74" t="s">
        <v>102</v>
      </c>
      <c r="C15" s="67"/>
      <c r="D15" s="68"/>
      <c r="E15" s="32">
        <f>'Fane 4. Ikke-påvirkelige omk.'!G19</f>
        <v>833118.21734900132</v>
      </c>
      <c r="F15" s="8" t="s">
        <v>4</v>
      </c>
      <c r="G15" s="33">
        <f>E15*(1+E30/100)</f>
        <v>847697.78615260893</v>
      </c>
      <c r="H15" s="8" t="s">
        <v>4</v>
      </c>
      <c r="I15" s="2"/>
      <c r="J15" s="2"/>
      <c r="K15" s="2"/>
    </row>
    <row r="16" spans="1:11" x14ac:dyDescent="0.25">
      <c r="A16" s="2"/>
      <c r="B16" s="74" t="s">
        <v>71</v>
      </c>
      <c r="C16" s="67"/>
      <c r="D16" s="68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754754.6</v>
      </c>
      <c r="H16" s="8" t="s">
        <v>4</v>
      </c>
      <c r="I16" s="2"/>
      <c r="J16" s="2"/>
      <c r="K16" s="2"/>
    </row>
    <row r="17" spans="1:11" x14ac:dyDescent="0.25">
      <c r="A17" s="2"/>
      <c r="B17" s="74" t="s">
        <v>103</v>
      </c>
      <c r="C17" s="67"/>
      <c r="D17" s="68"/>
      <c r="E17" s="31" t="s">
        <v>101</v>
      </c>
      <c r="F17" s="8" t="s">
        <v>4</v>
      </c>
      <c r="G17" s="32">
        <f>'Fane 8. Kontrol af PL2016'!G36</f>
        <v>405412.89212267846</v>
      </c>
      <c r="H17" s="8" t="s">
        <v>4</v>
      </c>
      <c r="I17" s="2"/>
      <c r="J17" s="2"/>
      <c r="K17" s="2"/>
    </row>
    <row r="18" spans="1:11" x14ac:dyDescent="0.25">
      <c r="A18" s="2"/>
      <c r="B18" s="66" t="s">
        <v>104</v>
      </c>
      <c r="C18" s="67"/>
      <c r="D18" s="68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66" t="s">
        <v>105</v>
      </c>
      <c r="C19" s="67"/>
      <c r="D19" s="68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138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66" t="s">
        <v>106</v>
      </c>
      <c r="C21" s="67"/>
      <c r="D21" s="68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66" t="s">
        <v>106</v>
      </c>
      <c r="C22" s="67"/>
      <c r="D22" s="68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66" t="s">
        <v>49</v>
      </c>
      <c r="C23" s="67"/>
      <c r="D23" s="68"/>
      <c r="E23" s="32">
        <f>SUM(E15:E20)*E30/100</f>
        <v>14579.568803607523</v>
      </c>
      <c r="F23" s="8" t="s">
        <v>4</v>
      </c>
      <c r="G23" s="32">
        <f>SUM(G10:G15,G18:G22)*$E$30/100</f>
        <v>398986.82985181717</v>
      </c>
      <c r="H23" s="8" t="s">
        <v>4</v>
      </c>
      <c r="I23" s="2"/>
      <c r="J23" s="2"/>
      <c r="K23" s="2"/>
    </row>
    <row r="24" spans="1:11" x14ac:dyDescent="0.25">
      <c r="A24" s="2"/>
      <c r="B24" s="66" t="s">
        <v>15</v>
      </c>
      <c r="C24" s="67"/>
      <c r="D24" s="68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-215991.5640058748</v>
      </c>
      <c r="H24" s="8" t="s">
        <v>4</v>
      </c>
      <c r="I24" s="2"/>
      <c r="J24" s="2"/>
      <c r="K24" s="2"/>
    </row>
    <row r="25" spans="1:11" x14ac:dyDescent="0.25">
      <c r="A25" s="2"/>
      <c r="B25" s="66" t="s">
        <v>14</v>
      </c>
      <c r="C25" s="67"/>
      <c r="D25" s="68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-88201.140965648869</v>
      </c>
      <c r="H25" s="8" t="s">
        <v>4</v>
      </c>
      <c r="I25" s="2"/>
      <c r="J25" s="2"/>
      <c r="K25" s="2"/>
    </row>
    <row r="26" spans="1:11" x14ac:dyDescent="0.25">
      <c r="A26" s="2"/>
      <c r="B26" s="66" t="s">
        <v>16</v>
      </c>
      <c r="C26" s="67"/>
      <c r="D26" s="68"/>
      <c r="E26" s="31" t="s">
        <v>101</v>
      </c>
      <c r="F26" s="8" t="s">
        <v>4</v>
      </c>
      <c r="G26" s="32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23063303.885721896</v>
      </c>
      <c r="F27" s="29" t="s">
        <v>4</v>
      </c>
      <c r="G27" s="37">
        <f>SUM(G10:G26)</f>
        <v>24054209.037106816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66" t="s">
        <v>145</v>
      </c>
      <c r="C30" s="67"/>
      <c r="D30" s="68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66" t="s">
        <v>146</v>
      </c>
      <c r="C31" s="67"/>
      <c r="D31" s="68"/>
      <c r="E31" s="38">
        <v>0.80699646344850273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66" t="s">
        <v>36</v>
      </c>
      <c r="C32" s="67"/>
      <c r="D32" s="68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66" t="s">
        <v>147</v>
      </c>
      <c r="C33" s="67"/>
      <c r="D33" s="68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96</v>
      </c>
      <c r="C3" s="81"/>
      <c r="D3" s="81"/>
      <c r="E3" s="81"/>
      <c r="F3" s="81"/>
      <c r="G3" s="81"/>
      <c r="H3" s="81"/>
      <c r="I3" s="2"/>
    </row>
    <row r="4" spans="1:9" ht="29.2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97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72</v>
      </c>
      <c r="C9" s="67"/>
      <c r="D9" s="67"/>
      <c r="E9" s="67"/>
      <c r="F9" s="68"/>
      <c r="G9" s="9">
        <v>6952034.5795610193</v>
      </c>
      <c r="H9" s="17" t="s">
        <v>4</v>
      </c>
      <c r="I9" s="2"/>
    </row>
    <row r="10" spans="1:9" x14ac:dyDescent="0.25">
      <c r="A10" s="2"/>
      <c r="B10" s="74" t="s">
        <v>157</v>
      </c>
      <c r="C10" s="67"/>
      <c r="D10" s="67"/>
      <c r="E10" s="67"/>
      <c r="F10" s="68"/>
      <c r="G10" s="9">
        <v>387975.55968473351</v>
      </c>
      <c r="H10" s="17" t="s">
        <v>4</v>
      </c>
      <c r="I10" s="2"/>
    </row>
    <row r="11" spans="1:9" x14ac:dyDescent="0.25">
      <c r="A11" s="2"/>
      <c r="B11" s="66" t="s">
        <v>73</v>
      </c>
      <c r="C11" s="67"/>
      <c r="D11" s="67"/>
      <c r="E11" s="67"/>
      <c r="F11" s="68"/>
      <c r="G11" s="9">
        <v>4518983.6810062872</v>
      </c>
      <c r="H11" s="17" t="s">
        <v>4</v>
      </c>
      <c r="I11" s="2"/>
    </row>
    <row r="12" spans="1:9" x14ac:dyDescent="0.25">
      <c r="A12" s="2"/>
      <c r="B12" s="66" t="s">
        <v>90</v>
      </c>
      <c r="C12" s="67"/>
      <c r="D12" s="67"/>
      <c r="E12" s="67"/>
      <c r="F12" s="68"/>
      <c r="G12" s="9">
        <v>10643492.795284441</v>
      </c>
      <c r="H12" s="17" t="s">
        <v>4</v>
      </c>
      <c r="I12" s="2"/>
    </row>
    <row r="13" spans="1:9" ht="17.25" customHeight="1" x14ac:dyDescent="0.25">
      <c r="A13" s="2"/>
      <c r="B13" s="75" t="s">
        <v>93</v>
      </c>
      <c r="C13" s="76"/>
      <c r="D13" s="76"/>
      <c r="E13" s="76"/>
      <c r="F13" s="77"/>
      <c r="G13" s="15">
        <f>SUM($G$9,$G$11:$G$12)</f>
        <v>22114511.05585175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74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75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1" t="s">
        <v>77</v>
      </c>
      <c r="C9" s="72"/>
      <c r="D9" s="73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66" t="s">
        <v>130</v>
      </c>
      <c r="C10" s="67"/>
      <c r="D10" s="67"/>
      <c r="E10" s="93">
        <v>536809.34340000001</v>
      </c>
      <c r="F10" s="17" t="s">
        <v>4</v>
      </c>
      <c r="G10" s="9">
        <v>544329</v>
      </c>
      <c r="H10" s="17" t="s">
        <v>4</v>
      </c>
      <c r="I10" s="2"/>
    </row>
    <row r="11" spans="1:9" x14ac:dyDescent="0.25">
      <c r="A11" s="2"/>
      <c r="B11" s="66" t="s">
        <v>131</v>
      </c>
      <c r="C11" s="67"/>
      <c r="D11" s="67"/>
      <c r="E11" s="93">
        <v>179941.61359999998</v>
      </c>
      <c r="F11" s="17" t="s">
        <v>4</v>
      </c>
      <c r="G11" s="9">
        <v>180724</v>
      </c>
      <c r="H11" s="17" t="s">
        <v>4</v>
      </c>
      <c r="I11" s="2"/>
    </row>
    <row r="12" spans="1:9" x14ac:dyDescent="0.25">
      <c r="A12" s="2"/>
      <c r="B12" s="66" t="s">
        <v>132</v>
      </c>
      <c r="C12" s="67"/>
      <c r="D12" s="67"/>
      <c r="E12" s="93">
        <v>0</v>
      </c>
      <c r="F12" s="17" t="s">
        <v>4</v>
      </c>
      <c r="G12" s="9">
        <v>3483</v>
      </c>
      <c r="H12" s="17" t="s">
        <v>4</v>
      </c>
      <c r="I12" s="2"/>
    </row>
    <row r="13" spans="1:9" x14ac:dyDescent="0.25">
      <c r="A13" s="2"/>
      <c r="B13" s="66" t="s">
        <v>133</v>
      </c>
      <c r="C13" s="67"/>
      <c r="D13" s="67"/>
      <c r="E13" s="93">
        <v>32399.4126</v>
      </c>
      <c r="F13" s="17" t="s">
        <v>4</v>
      </c>
      <c r="G13" s="9">
        <v>42908</v>
      </c>
      <c r="H13" s="17" t="s">
        <v>4</v>
      </c>
      <c r="I13" s="2"/>
    </row>
    <row r="14" spans="1:9" x14ac:dyDescent="0.25">
      <c r="A14" s="2"/>
      <c r="B14" s="66" t="s">
        <v>134</v>
      </c>
      <c r="C14" s="67"/>
      <c r="D14" s="67"/>
      <c r="E14" s="93">
        <v>8226550.8621999994</v>
      </c>
      <c r="F14" s="17" t="s">
        <v>4</v>
      </c>
      <c r="G14" s="9">
        <v>8548732</v>
      </c>
      <c r="H14" s="17" t="s">
        <v>4</v>
      </c>
      <c r="I14" s="2"/>
    </row>
    <row r="15" spans="1:9" x14ac:dyDescent="0.25">
      <c r="A15" s="2"/>
      <c r="B15" s="66" t="s">
        <v>135</v>
      </c>
      <c r="C15" s="67"/>
      <c r="D15" s="67"/>
      <c r="E15" s="93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66" t="s">
        <v>136</v>
      </c>
      <c r="C16" s="67"/>
      <c r="D16" s="67"/>
      <c r="E16" s="93">
        <v>1534314.3654</v>
      </c>
      <c r="F16" s="17" t="s">
        <v>4</v>
      </c>
      <c r="G16" s="9">
        <v>2008629</v>
      </c>
      <c r="H16" s="17" t="s">
        <v>4</v>
      </c>
      <c r="I16" s="2"/>
    </row>
    <row r="17" spans="1:9" x14ac:dyDescent="0.25">
      <c r="A17" s="2"/>
      <c r="B17" s="66" t="s">
        <v>137</v>
      </c>
      <c r="C17" s="67"/>
      <c r="D17" s="67"/>
      <c r="E17" s="93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78" t="s">
        <v>86</v>
      </c>
      <c r="C18" s="79"/>
      <c r="D18" s="79"/>
      <c r="E18" s="79"/>
      <c r="F18" s="80"/>
      <c r="G18" s="15">
        <f>SUM(G10:G17)-SUM(E10:E17)</f>
        <v>818789.4028000012</v>
      </c>
      <c r="H18" s="16" t="s">
        <v>4</v>
      </c>
      <c r="I18" s="2"/>
    </row>
    <row r="19" spans="1:9" x14ac:dyDescent="0.25">
      <c r="A19" s="2"/>
      <c r="B19" s="78" t="s">
        <v>87</v>
      </c>
      <c r="C19" s="79"/>
      <c r="D19" s="79"/>
      <c r="E19" s="79"/>
      <c r="F19" s="80"/>
      <c r="G19" s="15">
        <f>G18*(1+'Fane 2. Overblik ØR18-19'!E30/100)</f>
        <v>833118.21734900132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45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38</v>
      </c>
      <c r="C9" s="67"/>
      <c r="D9" s="67"/>
      <c r="E9" s="67"/>
      <c r="F9" s="68"/>
      <c r="G9" s="9">
        <v>1839589</v>
      </c>
      <c r="H9" s="17" t="s">
        <v>4</v>
      </c>
      <c r="I9" s="2"/>
    </row>
    <row r="10" spans="1:9" x14ac:dyDescent="0.25">
      <c r="A10" s="2"/>
      <c r="B10" s="66" t="s">
        <v>81</v>
      </c>
      <c r="C10" s="67"/>
      <c r="D10" s="67"/>
      <c r="E10" s="67"/>
      <c r="F10" s="68"/>
      <c r="G10" s="9">
        <v>1839589</v>
      </c>
      <c r="H10" s="17" t="s">
        <v>4</v>
      </c>
      <c r="I10" s="2"/>
    </row>
    <row r="11" spans="1:9" x14ac:dyDescent="0.25">
      <c r="A11" s="2"/>
      <c r="B11" s="82" t="s">
        <v>41</v>
      </c>
      <c r="C11" s="83"/>
      <c r="D11" s="83"/>
      <c r="E11" s="83"/>
      <c r="F11" s="84"/>
      <c r="G11" s="39">
        <f>G9-G10</f>
        <v>0</v>
      </c>
      <c r="H11" s="21" t="s">
        <v>4</v>
      </c>
      <c r="I11" s="2"/>
    </row>
    <row r="12" spans="1:9" x14ac:dyDescent="0.25">
      <c r="A12" s="2"/>
      <c r="B12" s="66" t="s">
        <v>39</v>
      </c>
      <c r="C12" s="67"/>
      <c r="D12" s="67"/>
      <c r="E12" s="67"/>
      <c r="F12" s="68"/>
      <c r="G12" s="9">
        <v>0</v>
      </c>
      <c r="H12" s="17" t="s">
        <v>82</v>
      </c>
      <c r="I12" s="2"/>
    </row>
    <row r="13" spans="1:9" x14ac:dyDescent="0.25">
      <c r="A13" s="2"/>
      <c r="B13" s="78" t="s">
        <v>37</v>
      </c>
      <c r="C13" s="79"/>
      <c r="D13" s="79"/>
      <c r="E13" s="79"/>
      <c r="F13" s="80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112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53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85" t="s">
        <v>3</v>
      </c>
      <c r="G9" s="85"/>
      <c r="H9" s="2"/>
    </row>
    <row r="10" spans="1:8" x14ac:dyDescent="0.25">
      <c r="A10" s="2"/>
      <c r="B10" s="94" t="s">
        <v>118</v>
      </c>
      <c r="C10" s="22">
        <v>2016</v>
      </c>
      <c r="D10" s="22">
        <v>75</v>
      </c>
      <c r="E10" s="9">
        <v>1157425</v>
      </c>
      <c r="F10" s="9">
        <f>E10/D10</f>
        <v>15432.333333333334</v>
      </c>
      <c r="G10" s="17" t="s">
        <v>4</v>
      </c>
      <c r="H10" s="2"/>
    </row>
    <row r="11" spans="1:8" ht="26.25" x14ac:dyDescent="0.25">
      <c r="A11" s="2"/>
      <c r="B11" s="94" t="s">
        <v>119</v>
      </c>
      <c r="C11" s="22">
        <v>2016</v>
      </c>
      <c r="D11" s="22">
        <v>30</v>
      </c>
      <c r="E11" s="9">
        <v>2177768</v>
      </c>
      <c r="F11" s="9">
        <f t="shared" ref="F11:F23" si="0">E11/D11</f>
        <v>72592.266666666663</v>
      </c>
      <c r="G11" s="17" t="s">
        <v>4</v>
      </c>
      <c r="H11" s="2"/>
    </row>
    <row r="12" spans="1:8" x14ac:dyDescent="0.25">
      <c r="A12" s="2"/>
      <c r="B12" s="94" t="s">
        <v>120</v>
      </c>
      <c r="C12" s="22">
        <v>2016</v>
      </c>
      <c r="D12" s="22">
        <v>10</v>
      </c>
      <c r="E12" s="9">
        <v>460926</v>
      </c>
      <c r="F12" s="9">
        <f t="shared" si="0"/>
        <v>46092.6</v>
      </c>
      <c r="G12" s="17" t="s">
        <v>4</v>
      </c>
      <c r="H12" s="2"/>
    </row>
    <row r="13" spans="1:8" x14ac:dyDescent="0.25">
      <c r="A13" s="2"/>
      <c r="B13" s="94" t="s">
        <v>121</v>
      </c>
      <c r="C13" s="22">
        <v>2016</v>
      </c>
      <c r="D13" s="22">
        <v>25</v>
      </c>
      <c r="E13" s="9">
        <v>498131</v>
      </c>
      <c r="F13" s="9">
        <f t="shared" si="0"/>
        <v>19925.240000000002</v>
      </c>
      <c r="G13" s="17" t="s">
        <v>4</v>
      </c>
      <c r="H13" s="2"/>
    </row>
    <row r="14" spans="1:8" x14ac:dyDescent="0.25">
      <c r="A14" s="2"/>
      <c r="B14" s="94" t="s">
        <v>122</v>
      </c>
      <c r="C14" s="22">
        <v>2016</v>
      </c>
      <c r="D14" s="22">
        <v>15</v>
      </c>
      <c r="E14" s="9">
        <v>175385</v>
      </c>
      <c r="F14" s="9">
        <f t="shared" si="0"/>
        <v>11692.333333333334</v>
      </c>
      <c r="G14" s="17" t="s">
        <v>4</v>
      </c>
      <c r="H14" s="2"/>
    </row>
    <row r="15" spans="1:8" x14ac:dyDescent="0.25">
      <c r="A15" s="2"/>
      <c r="B15" s="94" t="s">
        <v>123</v>
      </c>
      <c r="C15" s="22">
        <v>2016</v>
      </c>
      <c r="D15" s="22">
        <v>75</v>
      </c>
      <c r="E15" s="9">
        <v>190282</v>
      </c>
      <c r="F15" s="9">
        <f t="shared" si="0"/>
        <v>2537.0933333333332</v>
      </c>
      <c r="G15" s="17" t="s">
        <v>4</v>
      </c>
      <c r="H15" s="2"/>
    </row>
    <row r="16" spans="1:8" x14ac:dyDescent="0.25">
      <c r="A16" s="2"/>
      <c r="B16" s="94" t="s">
        <v>124</v>
      </c>
      <c r="C16" s="22">
        <v>2016</v>
      </c>
      <c r="D16" s="22">
        <v>75</v>
      </c>
      <c r="E16" s="9">
        <v>79358</v>
      </c>
      <c r="F16" s="9">
        <f t="shared" si="0"/>
        <v>1058.1066666666666</v>
      </c>
      <c r="G16" s="17" t="s">
        <v>4</v>
      </c>
      <c r="H16" s="2"/>
    </row>
    <row r="17" spans="1:8" x14ac:dyDescent="0.25">
      <c r="A17" s="2"/>
      <c r="B17" s="94" t="s">
        <v>125</v>
      </c>
      <c r="C17" s="22">
        <v>2016</v>
      </c>
      <c r="D17" s="22">
        <v>75</v>
      </c>
      <c r="E17" s="9">
        <v>226098</v>
      </c>
      <c r="F17" s="9">
        <f t="shared" si="0"/>
        <v>3014.64</v>
      </c>
      <c r="G17" s="17" t="s">
        <v>4</v>
      </c>
      <c r="H17" s="2"/>
    </row>
    <row r="18" spans="1:8" x14ac:dyDescent="0.25">
      <c r="A18" s="2"/>
      <c r="B18" s="94" t="s">
        <v>126</v>
      </c>
      <c r="C18" s="22">
        <v>2016</v>
      </c>
      <c r="D18" s="22">
        <v>75</v>
      </c>
      <c r="E18" s="9">
        <v>574505</v>
      </c>
      <c r="F18" s="9">
        <f t="shared" si="0"/>
        <v>7660.0666666666666</v>
      </c>
      <c r="G18" s="17" t="s">
        <v>4</v>
      </c>
      <c r="H18" s="2"/>
    </row>
    <row r="19" spans="1:8" x14ac:dyDescent="0.25">
      <c r="A19" s="2"/>
      <c r="B19" s="94" t="s">
        <v>127</v>
      </c>
      <c r="C19" s="22">
        <v>2016</v>
      </c>
      <c r="D19" s="22">
        <v>75</v>
      </c>
      <c r="E19" s="9">
        <v>1183094</v>
      </c>
      <c r="F19" s="9">
        <f t="shared" si="0"/>
        <v>15774.586666666666</v>
      </c>
      <c r="G19" s="17" t="s">
        <v>4</v>
      </c>
      <c r="H19" s="2"/>
    </row>
    <row r="20" spans="1:8" x14ac:dyDescent="0.25">
      <c r="A20" s="2"/>
      <c r="B20" s="94" t="s">
        <v>118</v>
      </c>
      <c r="C20" s="22">
        <v>2016</v>
      </c>
      <c r="D20" s="22">
        <v>75</v>
      </c>
      <c r="E20" s="9">
        <v>883234</v>
      </c>
      <c r="F20" s="9">
        <f t="shared" si="0"/>
        <v>11776.453333333333</v>
      </c>
      <c r="G20" s="17" t="s">
        <v>4</v>
      </c>
      <c r="H20" s="2"/>
    </row>
    <row r="21" spans="1:8" x14ac:dyDescent="0.25">
      <c r="A21" s="2"/>
      <c r="B21" s="94" t="s">
        <v>128</v>
      </c>
      <c r="C21" s="22">
        <v>2016</v>
      </c>
      <c r="D21" s="22">
        <v>10</v>
      </c>
      <c r="E21" s="9">
        <v>129581</v>
      </c>
      <c r="F21" s="9">
        <f t="shared" si="0"/>
        <v>12958.1</v>
      </c>
      <c r="G21" s="17" t="s">
        <v>4</v>
      </c>
      <c r="H21" s="2"/>
    </row>
    <row r="22" spans="1:8" x14ac:dyDescent="0.25">
      <c r="A22" s="2"/>
      <c r="B22" s="94" t="s">
        <v>129</v>
      </c>
      <c r="C22" s="22">
        <v>2016</v>
      </c>
      <c r="D22" s="22">
        <v>50</v>
      </c>
      <c r="E22" s="9">
        <v>401819</v>
      </c>
      <c r="F22" s="9">
        <f t="shared" si="0"/>
        <v>8036.38</v>
      </c>
      <c r="G22" s="17" t="s">
        <v>4</v>
      </c>
      <c r="H22" s="2"/>
    </row>
    <row r="23" spans="1:8" x14ac:dyDescent="0.25">
      <c r="A23" s="2"/>
      <c r="B23" s="94" t="s">
        <v>118</v>
      </c>
      <c r="C23" s="22">
        <v>2016</v>
      </c>
      <c r="D23" s="22">
        <v>75</v>
      </c>
      <c r="E23" s="9">
        <v>685305</v>
      </c>
      <c r="F23" s="9">
        <f t="shared" si="0"/>
        <v>9137.4</v>
      </c>
      <c r="G23" s="17" t="s">
        <v>4</v>
      </c>
      <c r="H23" s="2"/>
    </row>
    <row r="24" spans="1:8" x14ac:dyDescent="0.25">
      <c r="A24" s="2"/>
      <c r="B24" s="78" t="s">
        <v>54</v>
      </c>
      <c r="C24" s="79"/>
      <c r="D24" s="79"/>
      <c r="E24" s="80"/>
      <c r="F24" s="15">
        <f>SUM(F10:F23)</f>
        <v>237687.6</v>
      </c>
      <c r="G24" s="16" t="s">
        <v>4</v>
      </c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</sheetData>
  <sheetProtection password="DFE9" sheet="1" objects="1" scenarios="1"/>
  <mergeCells count="4">
    <mergeCell ref="B24:E2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113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75" t="s">
        <v>148</v>
      </c>
      <c r="C8" s="76"/>
      <c r="D8" s="76"/>
      <c r="E8" s="76"/>
      <c r="F8" s="76"/>
      <c r="G8" s="76"/>
      <c r="H8" s="77"/>
      <c r="I8" s="2"/>
    </row>
    <row r="9" spans="1:9" x14ac:dyDescent="0.25">
      <c r="A9" s="2"/>
      <c r="B9" s="66" t="s">
        <v>55</v>
      </c>
      <c r="C9" s="67"/>
      <c r="D9" s="67"/>
      <c r="E9" s="67"/>
      <c r="F9" s="68"/>
      <c r="G9" s="9">
        <v>11411515</v>
      </c>
      <c r="H9" s="17" t="s">
        <v>4</v>
      </c>
      <c r="I9" s="2"/>
    </row>
    <row r="10" spans="1:9" x14ac:dyDescent="0.25">
      <c r="A10" s="2"/>
      <c r="B10" s="66" t="s">
        <v>56</v>
      </c>
      <c r="C10" s="67"/>
      <c r="D10" s="67"/>
      <c r="E10" s="67"/>
      <c r="F10" s="68"/>
      <c r="G10" s="9">
        <v>10297500</v>
      </c>
      <c r="H10" s="17" t="s">
        <v>4</v>
      </c>
      <c r="I10" s="2"/>
    </row>
    <row r="11" spans="1:9" x14ac:dyDescent="0.25">
      <c r="A11" s="2"/>
      <c r="B11" s="78" t="s">
        <v>149</v>
      </c>
      <c r="C11" s="79"/>
      <c r="D11" s="79"/>
      <c r="E11" s="79"/>
      <c r="F11" s="80"/>
      <c r="G11" s="15">
        <f>G9-G10</f>
        <v>1114015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75" t="s">
        <v>150</v>
      </c>
      <c r="C14" s="76"/>
      <c r="D14" s="76"/>
      <c r="E14" s="76"/>
      <c r="F14" s="76"/>
      <c r="G14" s="76"/>
      <c r="H14" s="77"/>
      <c r="I14" s="2"/>
    </row>
    <row r="15" spans="1:9" x14ac:dyDescent="0.25">
      <c r="A15" s="2"/>
      <c r="B15" s="66" t="s">
        <v>57</v>
      </c>
      <c r="C15" s="67"/>
      <c r="D15" s="67"/>
      <c r="E15" s="67"/>
      <c r="F15" s="68"/>
      <c r="G15" s="9">
        <v>977486</v>
      </c>
      <c r="H15" s="17" t="s">
        <v>4</v>
      </c>
      <c r="I15" s="2"/>
    </row>
    <row r="16" spans="1:9" x14ac:dyDescent="0.25">
      <c r="A16" s="2"/>
      <c r="B16" s="66" t="s">
        <v>58</v>
      </c>
      <c r="C16" s="67"/>
      <c r="D16" s="67"/>
      <c r="E16" s="67"/>
      <c r="F16" s="68"/>
      <c r="G16" s="9">
        <v>715000</v>
      </c>
      <c r="H16" s="17" t="s">
        <v>4</v>
      </c>
      <c r="I16" s="2"/>
    </row>
    <row r="17" spans="1:9" x14ac:dyDescent="0.25">
      <c r="A17" s="2"/>
      <c r="B17" s="78" t="s">
        <v>150</v>
      </c>
      <c r="C17" s="79"/>
      <c r="D17" s="79"/>
      <c r="E17" s="79"/>
      <c r="F17" s="80"/>
      <c r="G17" s="15">
        <f>G15-G16</f>
        <v>262486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75" t="s">
        <v>151</v>
      </c>
      <c r="C20" s="76"/>
      <c r="D20" s="76"/>
      <c r="E20" s="76"/>
      <c r="F20" s="76"/>
      <c r="G20" s="76"/>
      <c r="H20" s="77"/>
      <c r="I20" s="2"/>
    </row>
    <row r="21" spans="1:9" x14ac:dyDescent="0.25">
      <c r="A21" s="2"/>
      <c r="B21" s="66" t="s">
        <v>59</v>
      </c>
      <c r="C21" s="67"/>
      <c r="D21" s="67"/>
      <c r="E21" s="67"/>
      <c r="F21" s="68"/>
      <c r="G21" s="9">
        <v>272596</v>
      </c>
      <c r="H21" s="17" t="s">
        <v>4</v>
      </c>
      <c r="I21" s="2"/>
    </row>
    <row r="22" spans="1:9" x14ac:dyDescent="0.25">
      <c r="A22" s="2"/>
      <c r="B22" s="66" t="s">
        <v>60</v>
      </c>
      <c r="C22" s="67"/>
      <c r="D22" s="67"/>
      <c r="E22" s="67"/>
      <c r="F22" s="68"/>
      <c r="G22" s="9">
        <v>527650</v>
      </c>
      <c r="H22" s="17" t="s">
        <v>4</v>
      </c>
      <c r="I22" s="2"/>
    </row>
    <row r="23" spans="1:9" x14ac:dyDescent="0.25">
      <c r="A23" s="2"/>
      <c r="B23" s="78" t="s">
        <v>151</v>
      </c>
      <c r="C23" s="79"/>
      <c r="D23" s="79"/>
      <c r="E23" s="79"/>
      <c r="F23" s="80"/>
      <c r="G23" s="15">
        <f>G21-G22</f>
        <v>-255054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75" t="s">
        <v>61</v>
      </c>
      <c r="C26" s="76"/>
      <c r="D26" s="76"/>
      <c r="E26" s="76"/>
      <c r="F26" s="76"/>
      <c r="G26" s="76"/>
      <c r="H26" s="77"/>
      <c r="I26" s="2"/>
    </row>
    <row r="27" spans="1:9" x14ac:dyDescent="0.25">
      <c r="A27" s="2"/>
      <c r="B27" s="66" t="s">
        <v>62</v>
      </c>
      <c r="C27" s="67"/>
      <c r="D27" s="67"/>
      <c r="E27" s="67"/>
      <c r="F27" s="68"/>
      <c r="G27" s="9">
        <f>'Fane 6. Gen. inv. i 2016'!F24</f>
        <v>237687.6</v>
      </c>
      <c r="H27" s="17" t="s">
        <v>4</v>
      </c>
      <c r="I27" s="2"/>
    </row>
    <row r="28" spans="1:9" x14ac:dyDescent="0.25">
      <c r="A28" s="2"/>
      <c r="B28" s="66" t="s">
        <v>63</v>
      </c>
      <c r="C28" s="67"/>
      <c r="D28" s="67"/>
      <c r="E28" s="67"/>
      <c r="F28" s="68"/>
      <c r="G28" s="9">
        <v>604380</v>
      </c>
      <c r="H28" s="17" t="s">
        <v>4</v>
      </c>
      <c r="I28" s="2"/>
    </row>
    <row r="29" spans="1:9" x14ac:dyDescent="0.25">
      <c r="A29" s="2"/>
      <c r="B29" s="78" t="s">
        <v>61</v>
      </c>
      <c r="C29" s="79"/>
      <c r="D29" s="79"/>
      <c r="E29" s="79"/>
      <c r="F29" s="80"/>
      <c r="G29" s="15">
        <f>G27-G28</f>
        <v>-366692.4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114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64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9" t="s">
        <v>65</v>
      </c>
      <c r="C9" s="90"/>
      <c r="D9" s="90"/>
      <c r="E9" s="90"/>
      <c r="F9" s="91"/>
      <c r="G9" s="12">
        <v>23156815.058789343</v>
      </c>
      <c r="H9" s="20" t="s">
        <v>4</v>
      </c>
      <c r="I9" s="2"/>
    </row>
    <row r="10" spans="1:9" x14ac:dyDescent="0.25">
      <c r="A10" s="2"/>
      <c r="B10" s="78" t="s">
        <v>66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66" t="s">
        <v>17</v>
      </c>
      <c r="C11" s="67"/>
      <c r="D11" s="68"/>
      <c r="E11" s="9">
        <v>2295276</v>
      </c>
      <c r="F11" s="17" t="s">
        <v>4</v>
      </c>
      <c r="G11" s="14"/>
      <c r="H11" s="23"/>
      <c r="I11" s="2"/>
    </row>
    <row r="12" spans="1:9" x14ac:dyDescent="0.25">
      <c r="A12" s="2"/>
      <c r="B12" s="66" t="s">
        <v>67</v>
      </c>
      <c r="C12" s="67"/>
      <c r="D12" s="68"/>
      <c r="E12" s="9">
        <v>700968</v>
      </c>
      <c r="F12" s="17" t="s">
        <v>4</v>
      </c>
      <c r="G12" s="10"/>
      <c r="H12" s="24"/>
      <c r="I12" s="2"/>
    </row>
    <row r="13" spans="1:9" x14ac:dyDescent="0.25">
      <c r="A13" s="2"/>
      <c r="B13" s="66" t="s">
        <v>68</v>
      </c>
      <c r="C13" s="67"/>
      <c r="D13" s="68"/>
      <c r="E13" s="9">
        <v>-60191</v>
      </c>
      <c r="F13" s="17" t="s">
        <v>4</v>
      </c>
      <c r="G13" s="10"/>
      <c r="H13" s="24"/>
      <c r="I13" s="2"/>
    </row>
    <row r="14" spans="1:9" x14ac:dyDescent="0.25">
      <c r="A14" s="2"/>
      <c r="B14" s="66" t="s">
        <v>69</v>
      </c>
      <c r="C14" s="67"/>
      <c r="D14" s="68"/>
      <c r="E14" s="9">
        <v>948301.16666666663</v>
      </c>
      <c r="F14" s="17" t="s">
        <v>4</v>
      </c>
      <c r="G14" s="10"/>
      <c r="H14" s="24"/>
      <c r="I14" s="2"/>
    </row>
    <row r="15" spans="1:9" x14ac:dyDescent="0.25">
      <c r="A15" s="2"/>
      <c r="B15" s="89" t="s">
        <v>18</v>
      </c>
      <c r="C15" s="90"/>
      <c r="D15" s="91"/>
      <c r="E15" s="12">
        <f>SUM(E11:E14)</f>
        <v>3884354.1666666665</v>
      </c>
      <c r="F15" s="20" t="s">
        <v>4</v>
      </c>
      <c r="G15" s="10"/>
      <c r="H15" s="24"/>
      <c r="I15" s="2"/>
    </row>
    <row r="16" spans="1:9" x14ac:dyDescent="0.25">
      <c r="A16" s="2"/>
      <c r="B16" s="66" t="s">
        <v>19</v>
      </c>
      <c r="C16" s="67"/>
      <c r="D16" s="68"/>
      <c r="E16" s="9">
        <v>1765312</v>
      </c>
      <c r="F16" s="17" t="s">
        <v>4</v>
      </c>
      <c r="G16" s="10"/>
      <c r="H16" s="24"/>
      <c r="I16" s="2"/>
    </row>
    <row r="17" spans="1:9" x14ac:dyDescent="0.25">
      <c r="A17" s="2"/>
      <c r="B17" s="66" t="s">
        <v>20</v>
      </c>
      <c r="C17" s="67"/>
      <c r="D17" s="68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66" t="s">
        <v>21</v>
      </c>
      <c r="C18" s="67"/>
      <c r="D18" s="68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89" t="s">
        <v>22</v>
      </c>
      <c r="C19" s="90"/>
      <c r="D19" s="91"/>
      <c r="E19" s="12">
        <f>SUM(E16:E18)</f>
        <v>1765312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6" t="s">
        <v>23</v>
      </c>
      <c r="C20" s="87"/>
      <c r="D20" s="88"/>
      <c r="E20" s="9">
        <v>-687349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6" t="s">
        <v>24</v>
      </c>
      <c r="C21" s="87"/>
      <c r="D21" s="88"/>
      <c r="E21" s="9">
        <v>0</v>
      </c>
      <c r="F21" s="17" t="s">
        <v>4</v>
      </c>
      <c r="G21" s="10"/>
      <c r="H21" s="24"/>
      <c r="I21" s="2"/>
    </row>
    <row r="22" spans="1:9" x14ac:dyDescent="0.25">
      <c r="A22" s="2"/>
      <c r="B22" s="66" t="s">
        <v>25</v>
      </c>
      <c r="C22" s="67"/>
      <c r="D22" s="68"/>
      <c r="E22" s="9">
        <v>-4962316</v>
      </c>
      <c r="F22" s="17" t="s">
        <v>4</v>
      </c>
      <c r="G22" s="10"/>
      <c r="H22" s="24"/>
      <c r="I22" s="2"/>
    </row>
    <row r="23" spans="1:9" x14ac:dyDescent="0.25">
      <c r="A23" s="2"/>
      <c r="B23" s="66" t="s">
        <v>26</v>
      </c>
      <c r="C23" s="67"/>
      <c r="D23" s="68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6" t="s">
        <v>27</v>
      </c>
      <c r="C24" s="87"/>
      <c r="D24" s="88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6" t="s">
        <v>28</v>
      </c>
      <c r="C25" s="87"/>
      <c r="D25" s="88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6" t="s">
        <v>29</v>
      </c>
      <c r="C26" s="87"/>
      <c r="D26" s="88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89" t="s">
        <v>30</v>
      </c>
      <c r="C27" s="90"/>
      <c r="D27" s="91"/>
      <c r="E27" s="12">
        <f>SUM(E20:E26)</f>
        <v>-5649665</v>
      </c>
      <c r="F27" s="20" t="s">
        <v>4</v>
      </c>
      <c r="G27" s="11"/>
      <c r="H27" s="25"/>
      <c r="I27" s="2"/>
    </row>
    <row r="28" spans="1:9" x14ac:dyDescent="0.25">
      <c r="A28" s="2"/>
      <c r="B28" s="89" t="s">
        <v>31</v>
      </c>
      <c r="C28" s="90"/>
      <c r="D28" s="91"/>
      <c r="E28" s="12">
        <f>E15+E19+E27</f>
        <v>1.166666666045785</v>
      </c>
      <c r="F28" s="20" t="s">
        <v>4</v>
      </c>
      <c r="G28" s="1">
        <f>IF(E28&lt;0,0,-E28)</f>
        <v>-1.166666666045785</v>
      </c>
      <c r="H28" s="20" t="s">
        <v>4</v>
      </c>
      <c r="I28" s="2"/>
    </row>
    <row r="29" spans="1:9" x14ac:dyDescent="0.25">
      <c r="A29" s="2"/>
      <c r="B29" s="78" t="s">
        <v>70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9" t="s">
        <v>70</v>
      </c>
      <c r="C30" s="90"/>
      <c r="D30" s="91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2" t="s">
        <v>46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86" t="s">
        <v>47</v>
      </c>
      <c r="C32" s="87"/>
      <c r="D32" s="88"/>
      <c r="E32" s="9">
        <v>21827348</v>
      </c>
      <c r="F32" s="17" t="s">
        <v>4</v>
      </c>
      <c r="G32" s="14"/>
      <c r="H32" s="23"/>
      <c r="I32" s="2"/>
    </row>
    <row r="33" spans="1:9" x14ac:dyDescent="0.25">
      <c r="A33" s="2"/>
      <c r="B33" s="66" t="s">
        <v>32</v>
      </c>
      <c r="C33" s="67"/>
      <c r="D33" s="68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6" t="s">
        <v>33</v>
      </c>
      <c r="C34" s="87"/>
      <c r="D34" s="88"/>
      <c r="E34" s="9">
        <v>924053</v>
      </c>
      <c r="F34" s="17" t="s">
        <v>4</v>
      </c>
      <c r="G34" s="11"/>
      <c r="H34" s="25"/>
      <c r="I34" s="2"/>
    </row>
    <row r="35" spans="1:9" x14ac:dyDescent="0.25">
      <c r="A35" s="2"/>
      <c r="B35" s="89" t="s">
        <v>34</v>
      </c>
      <c r="C35" s="90"/>
      <c r="D35" s="91"/>
      <c r="E35" s="12">
        <f>SUM(E32:E34)</f>
        <v>22751401</v>
      </c>
      <c r="F35" s="20" t="s">
        <v>4</v>
      </c>
      <c r="G35" s="12">
        <f>-E35</f>
        <v>-22751401</v>
      </c>
      <c r="H35" s="20" t="s">
        <v>4</v>
      </c>
      <c r="I35" s="2"/>
    </row>
    <row r="36" spans="1:9" x14ac:dyDescent="0.25">
      <c r="A36" s="2"/>
      <c r="B36" s="78" t="s">
        <v>144</v>
      </c>
      <c r="C36" s="79"/>
      <c r="D36" s="79"/>
      <c r="E36" s="79"/>
      <c r="F36" s="80"/>
      <c r="G36" s="15">
        <f>$G$9+$G$28+$G$30+$G$35</f>
        <v>405412.89212267846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115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142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1" t="s">
        <v>78</v>
      </c>
      <c r="C9" s="73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5" t="s">
        <v>143</v>
      </c>
      <c r="C10" s="96"/>
      <c r="D10" s="9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85</v>
      </c>
      <c r="C11" s="79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78" t="s">
        <v>95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138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1" t="s">
        <v>156</v>
      </c>
      <c r="C16" s="72"/>
      <c r="D16" s="72"/>
      <c r="E16" s="73"/>
      <c r="F16" s="85" t="s">
        <v>139</v>
      </c>
      <c r="G16" s="85"/>
      <c r="H16" s="2"/>
    </row>
    <row r="17" spans="1:8" x14ac:dyDescent="0.25">
      <c r="A17" s="2"/>
      <c r="B17" s="66" t="s">
        <v>153</v>
      </c>
      <c r="C17" s="67"/>
      <c r="D17" s="67"/>
      <c r="E17" s="68"/>
      <c r="F17" s="9">
        <v>0</v>
      </c>
      <c r="G17" s="17" t="s">
        <v>4</v>
      </c>
      <c r="H17" s="2"/>
    </row>
    <row r="18" spans="1:8" x14ac:dyDescent="0.25">
      <c r="A18" s="2"/>
      <c r="B18" s="78" t="s">
        <v>140</v>
      </c>
      <c r="C18" s="79"/>
      <c r="D18" s="79"/>
      <c r="E18" s="80"/>
      <c r="F18" s="15">
        <f>SUM(F17:F17)</f>
        <v>0</v>
      </c>
      <c r="G18" s="16" t="s">
        <v>4</v>
      </c>
      <c r="H18" s="2"/>
    </row>
    <row r="19" spans="1:8" x14ac:dyDescent="0.25">
      <c r="A19" s="2"/>
      <c r="B19" s="78" t="s">
        <v>141</v>
      </c>
      <c r="C19" s="79"/>
      <c r="D19" s="79"/>
      <c r="E19" s="80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2018-08-10T09:58:35Z</dcterms:modified>
</cp:coreProperties>
</file>