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M3" i="24" s="1"/>
  <c r="D5" i="16"/>
  <c r="D6" i="16"/>
  <c r="E5" i="16"/>
  <c r="G3" i="16" s="1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<sst xmlns="http://schemas.openxmlformats.org/spreadsheetml/2006/main" count="112" uniqueCount="76">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</sst>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4122324.5879228045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151494.02672666666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63999.604399999997</v>
      </c>
      <c r="C4" t="s">
        <v>11</v>
      </c>
    </row>
    <row r="5" spans="1:3" s="26" customFormat="1" x14ac:dyDescent="0.25">
      <c r="A5" s="3" t="s">
        <v>12</v>
      </c>
      <c r="B5" s="49">
        <f>SUM(B2:B4)</f>
        <v>4337818.2190494705</v>
      </c>
      <c r="C5" s="64" t="s">
        <v>11</v>
      </c>
    </row>
    <row r="6" spans="1:3" x14ac:dyDescent="0.25">
      <c r="A6" s="48" t="s">
        <v>0</v>
      </c>
      <c r="B6" s="39">
        <f>Investeringer!E3</f>
        <v>4450069.2586371768</v>
      </c>
      <c r="C6" s="23" t="s">
        <v>11</v>
      </c>
    </row>
    <row r="7" spans="1:3" x14ac:dyDescent="0.25">
      <c r="A7" s="4" t="s">
        <v>1</v>
      </c>
      <c r="B7" s="36">
        <f>Investeringer!F3</f>
        <v>624181.41125144647</v>
      </c>
      <c r="C7" t="s">
        <v>11</v>
      </c>
    </row>
    <row r="8" spans="1:3" x14ac:dyDescent="0.25">
      <c r="A8" s="4" t="s">
        <v>2</v>
      </c>
      <c r="B8" s="36">
        <f>Investeringer!G3</f>
        <v>114751.47246202234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69560</v>
      </c>
      <c r="C9" t="s">
        <v>11</v>
      </c>
    </row>
    <row r="10" spans="1:3" s="22" customFormat="1" x14ac:dyDescent="0.25">
      <c r="A10" s="3" t="s">
        <v>48</v>
      </c>
      <c r="B10" s="49">
        <f>SUM(B6:B9)</f>
        <v>5258562.1423506457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7056889.7400000002</v>
      </c>
      <c r="C11" t="s">
        <v>11</v>
      </c>
    </row>
    <row r="12" spans="1:3" s="22" customFormat="1" x14ac:dyDescent="0.25">
      <c r="A12" s="3" t="s">
        <v>69</v>
      </c>
      <c r="B12" s="49">
        <f>SUM(B11:B11)</f>
        <v>7056889.7400000002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16653270.101400116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16800680.518487483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70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5244506.2699999996</v>
      </c>
      <c r="C2" s="50">
        <v>0</v>
      </c>
      <c r="D2" s="50">
        <f>B2+C2</f>
        <v>5244506.2699999996</v>
      </c>
      <c r="E2" s="51">
        <f>D2</f>
        <v>5244506.2699999996</v>
      </c>
      <c r="F2" s="50">
        <v>4122324.5879228045</v>
      </c>
      <c r="G2" s="50">
        <v>0</v>
      </c>
      <c r="H2" s="50">
        <f>F2-G2</f>
        <v>4122324.5879228045</v>
      </c>
      <c r="I2" s="50">
        <f>AVERAGEIF(E2:E4,"&lt;&gt;0")</f>
        <v>4656283.035050666</v>
      </c>
      <c r="J2" s="50">
        <v>3264208.3921181452</v>
      </c>
      <c r="K2" s="40">
        <f>IF(H2&gt;I2,IF(I2&gt;J2,I2,J2),H2)</f>
        <v>4122324.5879228045</v>
      </c>
    </row>
    <row r="3" spans="1:11" s="23" customFormat="1" x14ac:dyDescent="0.25">
      <c r="A3" s="28">
        <v>2014</v>
      </c>
      <c r="B3" s="50">
        <v>4543896</v>
      </c>
      <c r="C3" s="50"/>
      <c r="D3" s="50">
        <f t="shared" ref="D3:D4" si="0">B3+C3</f>
        <v>4543896</v>
      </c>
      <c r="E3" s="51">
        <f>D3*Pristalsregulering!C7</f>
        <v>4547531.1168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4111796</v>
      </c>
      <c r="C4" s="50"/>
      <c r="D4" s="50">
        <f t="shared" si="0"/>
        <v>4111796</v>
      </c>
      <c r="E4" s="51">
        <f>D4*Pristalsregulering!$C$6*Pristalsregulering!$C$7</f>
        <v>4176811.7183519993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91" width="0" hidden="1" customWidth="1"/>
    <col min="92" max="92" width="9.140625" hidden="1" customWidth="1"/>
    <col min="93" max="119" width="0" hidden="1" customWidth="1"/>
    <col min="120" max="120" width="9.140625" hidden="1" customWidth="1"/>
    <col min="121" max="174" width="0" hidden="1" customWidth="1"/>
    <col min="175" max="175" width="9.140625" hidden="1" customWidth="1"/>
    <col min="176" max="202" width="0" hidden="1" customWidth="1"/>
    <col min="203" max="203" width="9.140625" hidden="1" customWidth="1"/>
    <col min="204" max="230" width="0" hidden="1" customWidth="1"/>
    <col min="231" max="231" width="9.140625" hidden="1" customWidth="1"/>
    <col min="232" max="257" width="0" hidden="1" customWidth="1"/>
    <col min="258" max="258" width="9.140625" hidden="1" customWidth="1"/>
    <col min="259" max="285" width="0" hidden="1" customWidth="1"/>
    <col min="286" max="286" width="9.140625" hidden="1" customWidth="1"/>
    <col min="287" max="313" width="0" hidden="1" customWidth="1"/>
    <col min="314" max="314" width="9.140625" hidden="1" customWidth="1"/>
    <col min="31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76" t="s">
        <v>73</v>
      </c>
      <c r="E1" s="10"/>
      <c r="F1" s="76" t="s">
        <v>74</v>
      </c>
      <c r="G1" s="10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0</v>
      </c>
      <c r="C3" s="75">
        <v>0</v>
      </c>
      <c r="D3" s="46">
        <f>B3/Pristalsregulering!$C$8</f>
        <v>0</v>
      </c>
      <c r="E3" s="36">
        <f>C3/Pristalsregulering!$C$8</f>
        <v>0</v>
      </c>
      <c r="F3" s="46">
        <f>IF(D4=0,0,AVERAGEIF(D4:D6,"&lt;&gt;0"))+D3</f>
        <v>43346.427726666661</v>
      </c>
      <c r="G3" s="39">
        <f>IF(E4=0,0,AVERAGEIF(E4:E6,"&lt;&gt;0"))+E3</f>
        <v>108147.59899999999</v>
      </c>
      <c r="H3" s="59">
        <f>SUM(F3:G3)</f>
        <v>151494.02672666666</v>
      </c>
    </row>
    <row r="4" spans="1:8" x14ac:dyDescent="0.25">
      <c r="A4" s="28">
        <v>2015</v>
      </c>
      <c r="B4" s="36">
        <v>63038</v>
      </c>
      <c r="C4" s="36">
        <v>14623.99</v>
      </c>
      <c r="D4" s="46">
        <f>B4</f>
        <v>63038</v>
      </c>
      <c r="E4" s="36">
        <f>C4</f>
        <v>14623.99</v>
      </c>
      <c r="F4" s="46"/>
      <c r="G4" s="39"/>
      <c r="H4" s="55"/>
    </row>
    <row r="5" spans="1:8" x14ac:dyDescent="0.25">
      <c r="A5" s="28">
        <v>2014</v>
      </c>
      <c r="B5" s="36">
        <v>26637</v>
      </c>
      <c r="C5" s="36">
        <v>201510</v>
      </c>
      <c r="D5" s="46">
        <f>B5*Pristalsregulering!$C$7</f>
        <v>26658.309599999997</v>
      </c>
      <c r="E5" s="36">
        <f>C5*Pristalsregulering!$C$7</f>
        <v>201671.20799999998</v>
      </c>
      <c r="F5" s="46"/>
      <c r="G5" s="36"/>
      <c r="H5" s="46"/>
    </row>
    <row r="6" spans="1:8" x14ac:dyDescent="0.25">
      <c r="A6" s="28">
        <v>2013</v>
      </c>
      <c r="B6" s="36">
        <v>39715</v>
      </c>
      <c r="C6" s="36"/>
      <c r="D6" s="46">
        <f>B6*Pristalsregulering!$C$7*Pristalsregulering!$C$6</f>
        <v>40342.973579999991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18500</v>
      </c>
      <c r="C3" s="43">
        <v>51760</v>
      </c>
      <c r="D3" s="43">
        <v>0</v>
      </c>
      <c r="E3" s="42">
        <f>B3</f>
        <v>18500</v>
      </c>
      <c r="F3" s="43">
        <f t="shared" ref="F3:G3" si="0">C3</f>
        <v>51760</v>
      </c>
      <c r="G3" s="44">
        <f t="shared" si="0"/>
        <v>0</v>
      </c>
      <c r="H3" s="45">
        <f>IF(E3=0,0,AVERAGEIF(E3:E5,"&lt;&gt;0"))+IF(F3=0,0,AVERAGEIF(F3:F5,"&lt;&gt;0"))+IF(G3=0,0,AVERAGEIF(G3:G5,"&lt;&gt;0"))</f>
        <v>63999.604399999997</v>
      </c>
    </row>
    <row r="4" spans="1:8" x14ac:dyDescent="0.25">
      <c r="A4" s="31">
        <v>2014</v>
      </c>
      <c r="B4" s="42">
        <v>25500</v>
      </c>
      <c r="C4" s="43">
        <v>39200</v>
      </c>
      <c r="D4" s="43">
        <v>0</v>
      </c>
      <c r="E4" s="42">
        <f>B4*Pristalsregulering!$C$7</f>
        <v>25520.399999999998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18500</v>
      </c>
      <c r="C5" s="43">
        <v>37600</v>
      </c>
      <c r="D5" s="43">
        <v>0</v>
      </c>
      <c r="E5" s="42">
        <f>B5*Pristalsregulering!$C$7*Pristalsregulering!$C$6</f>
        <v>18792.521999999997</v>
      </c>
      <c r="F5" s="43">
        <f>C5*Pristalsregulering!$C$7*Pristalsregulering!$C$6</f>
        <v>38194.53119999999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2">
        <v>2015</v>
      </c>
      <c r="B3" s="39">
        <v>4087511.241774627</v>
      </c>
      <c r="C3" s="39">
        <v>619824.02766666666</v>
      </c>
      <c r="D3" s="41">
        <v>114315.41686666665</v>
      </c>
      <c r="E3" s="36">
        <f>B3*Pristalsregulering!C2*Pristalsregulering!C3*Pristalsregulering!C4*Pristalsregulering!C5*Pristalsregulering!C6*Pristalsregulering!C7</f>
        <v>4450069.2586371768</v>
      </c>
      <c r="F3" s="36">
        <v>624181.41125144647</v>
      </c>
      <c r="G3" s="36">
        <f xml:space="preserve"> D3/Pristalsregulering!$C$8</f>
        <v>114751.47246202234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39560</v>
      </c>
      <c r="D3" s="39">
        <v>90000</v>
      </c>
      <c r="E3" s="41">
        <v>0</v>
      </c>
      <c r="F3" s="39">
        <f>B3</f>
        <v>0</v>
      </c>
      <c r="G3" s="39">
        <f>C3</f>
        <v>39560</v>
      </c>
      <c r="H3" s="39">
        <f>D3</f>
        <v>90000</v>
      </c>
      <c r="I3" s="41">
        <f>E3</f>
        <v>0</v>
      </c>
      <c r="J3" s="43">
        <f>AVERAGE(F3:F5)</f>
        <v>0</v>
      </c>
      <c r="K3" s="43">
        <f>G3</f>
        <v>39560</v>
      </c>
      <c r="L3" s="44">
        <f>AVERAGE(H3:H5)+AVERAGE(I3:I5)</f>
        <v>30000</v>
      </c>
      <c r="M3" s="45">
        <f>SUM(J3:L3)</f>
        <v>69560</v>
      </c>
      <c r="N3" s="23"/>
    </row>
    <row r="4" spans="1:14" x14ac:dyDescent="0.25">
      <c r="A4" s="28">
        <v>2014</v>
      </c>
      <c r="B4" s="46">
        <v>0</v>
      </c>
      <c r="C4" s="39">
        <v>0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0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50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50.790599999999984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32522.74</v>
      </c>
      <c r="C2" s="43">
        <v>0</v>
      </c>
      <c r="D2" s="43">
        <v>0</v>
      </c>
      <c r="E2" s="43">
        <v>0</v>
      </c>
      <c r="F2" s="43">
        <v>0</v>
      </c>
      <c r="G2" s="43">
        <v>7024367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7056889.7400000002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2017-09-12T14:52:45Z</dcterms:modified>
</cp:coreProperties>
</file>