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110" windowWidth="12735" windowHeight="1158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4" i="22" l="1"/>
  <c r="G18" i="19"/>
  <c r="G19" i="19" s="1"/>
  <c r="E15" i="22" s="1"/>
  <c r="G15" i="22" l="1"/>
  <c r="E23" i="22"/>
  <c r="E27" i="22" s="1"/>
  <c r="E15" i="13"/>
  <c r="F11" i="11"/>
  <c r="F31" i="11"/>
  <c r="G23" i="22" l="1"/>
  <c r="G30" i="13"/>
  <c r="E35" i="13" l="1"/>
  <c r="G35" i="13" s="1"/>
  <c r="E27" i="13"/>
  <c r="E19" i="13"/>
  <c r="G11" i="12"/>
  <c r="G23" i="12"/>
  <c r="G17" i="12"/>
  <c r="F10" i="11"/>
  <c r="F32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<sst xmlns="http://schemas.openxmlformats.org/spreadsheetml/2006/main" count="337" uniqueCount="167">
  <si>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</si>
  <si>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</si>
  <si>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</si>
  <si>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</si>
  <si>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</si>
  <si>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</si>
  <si>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</si>
  <si>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</si>
  <si>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</si>
  <si>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</si>
  <si>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</si>
  <si>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</si>
  <si>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</si>
  <si>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</si>
  <si>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</si>
  <si>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</si>
  <si>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</si>
  <si>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</si>
  <si>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</si>
  <si>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</si>
  <si>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</si>
  <si>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</si>
  <si>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</si>
  <si>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</si>
  <si>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</si>
  <si>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</si>
  <si>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</si>
  <si>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</si>
  <si>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</si>
  <si>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</si>
  <si>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</si>
  <si>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</si>
  <si>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</si>
  <si>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</si>
  <si>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</si>
  <si>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</si>
  <si>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</si>
  <si>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</si>
  <si>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</si>
  <si>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</si>
  <si>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</si>
  <si>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</si>
  <si>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</si>
  <si>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</si>
  <si>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</si>
  <si>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</si>
  <si>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</si>
  <si>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</si>
  <si>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</si>
  <si>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</si>
  <si>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</si>
  <si>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</si>
  <si>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</si>
  <si>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</si>
  <si>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</si>
  <si>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</si>
  <si>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</si>
  <si>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</si>
  <si>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</si>
  <si>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</si>
  <si>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</si>
  <si>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</si>
  <si>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</si>
  <si>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</si>
  <si>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</si>
  <si>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</si>
  <si>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</si>
  <si>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</si>
  <si>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</si>
  <si>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</si>
  <si>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</si>
  <si>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</si>
  <si>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</si>
  <si>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</si>
  <si>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</si>
  <si>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</si>
  <si>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</si>
  <si>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</si>
  <si>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</si>
  <si>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</si>
  <si>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</si>
  <si>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</si>
  <si>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</si>
  <si>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</si>
  <si>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</si>
  <si>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</si>
  <si>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</si>
  <si>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</si>
  <si>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</si>
  <si>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</si>
  <si>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</si>
  <si>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</si>
  <si>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</si>
  <si>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</si>
  <si>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</si>
  <si>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</si>
  <si>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</si>
  <si>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</si>
  <si>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</si>
  <si>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</si>
  <si>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</si>
  <si>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</si>
  <si>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</si>
  <si>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</si>
  <si>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</si>
  <si>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</si>
  <si>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</si>
  <si>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</si>
  <si>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</si>
  <si>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</si>
  <si>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</si>
  <si>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</si>
  <si>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</si>
  <si>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</si>
  <si>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</si>
  <si>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</si>
  <si>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</si>
  <si>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</si>
  <si>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SRO-brønd/kvarterbrønd/sektionsbrønd, Konstruktioner</t>
  </si>
  <si>
    <t>SRO-brønd/kvarterbrønd/sektionsbrønd, Mek./EL</t>
  </si>
  <si>
    <t>SRO-brønd/kvarterbrønd/sektionsbrønd, SRO</t>
  </si>
  <si>
    <t>Køretøjer, små lastvogne (&lt; 3.500 kg.)</t>
  </si>
  <si>
    <t>Boring (inkl. etablering, forerør, filter og prøvepumpning)</t>
  </si>
  <si>
    <t>Ø 50mm &lt; Ledningsnet ≤ Ø110 mm</t>
  </si>
  <si>
    <t>Afregningsmålere, elektroniske ≤ Ø 110mm (Qn 10)</t>
  </si>
  <si>
    <t>Råvandsstation komplet montering og boringshus/tørbrønd</t>
  </si>
  <si>
    <t>Instrumenter (flowmåler+tryk transducer+alarmer)</t>
  </si>
  <si>
    <t>Pumpe inkl. stigrør og forerørsforsejlinger mv.</t>
  </si>
  <si>
    <t>Erstatninger (OBS ingen øst-tillæg eller øvrige tillæg)</t>
  </si>
  <si>
    <t>Hegn</t>
  </si>
  <si>
    <t>Elanlæg</t>
  </si>
  <si>
    <t>SRO anlæg</t>
  </si>
  <si>
    <t>Filteranlæg, åbne filtre, enkelt filtrering, Kontruktioner</t>
  </si>
  <si>
    <t>Udpumpningsanlæg, rentvandspumper på vandværk</t>
  </si>
  <si>
    <t>Skyllevand-/slamhåndteringsanl. - åbne med faste sider/bund</t>
  </si>
  <si>
    <t>SRO-anlæg, vandværk</t>
  </si>
  <si>
    <t>Elanlæg - vandværk</t>
  </si>
  <si>
    <t>Ventiler på Ø110 mm &lt; Ledningsnet ≤ Ø 250 mm</t>
  </si>
  <si>
    <t>Ventiler på 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</si>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</sst>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161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27250109.727176391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7528722.9141793195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12639497.406535741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8615939.3887988217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164</v>
      </c>
      <c r="C13" s="41"/>
      <c r="D13" s="42"/>
      <c r="E13" s="31" t="s">
        <v>101</v>
      </c>
      <c r="F13" s="8" t="s">
        <v>4</v>
      </c>
      <c r="G13" s="32">
        <v>-682477.61292199802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163</v>
      </c>
      <c r="C14" s="41"/>
      <c r="D14" s="42"/>
      <c r="E14" s="31" t="s">
        <v>101</v>
      </c>
      <c r="F14" s="8" t="s">
        <v>4</v>
      </c>
      <c r="G14" s="32">
        <v>-612389.95645691827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-251066.96850950018</v>
      </c>
      <c r="F15" s="8" t="s">
        <v>4</v>
      </c>
      <c r="G15" s="33">
        <f>E15*(1+E30/100)</f>
        <v>-255460.64045841646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-39835.532566666661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-1488457.2298489064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147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-4393.6719489162533</v>
      </c>
      <c r="F23" s="8" t="s">
        <v>4</v>
      </c>
      <c r="G23" s="32">
        <f>SUM(G10:G15,G18:G22)*$E$30/100</f>
        <v>476592.05124433967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-355926.29027964361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-381243.89611830172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26994649.086717974</v>
      </c>
      <c r="F27" s="29" t="s">
        <v>4</v>
      </c>
      <c r="G27" s="37">
        <f>SUM(G10:G26)</f>
        <v>25444960.602107372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154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155</v>
      </c>
      <c r="C31" s="72"/>
      <c r="D31" s="73"/>
      <c r="E31" s="38">
        <v>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156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7399236.2792917136</v>
      </c>
      <c r="H9" s="17" t="s">
        <v>4</v>
      </c>
      <c r="I9" s="2"/>
    </row>
    <row r="10" spans="1:9" x14ac:dyDescent="0.25">
      <c r="A10" s="2"/>
      <c r="B10" s="79" t="s">
        <v>166</v>
      </c>
      <c r="C10" s="72"/>
      <c r="D10" s="72"/>
      <c r="E10" s="72"/>
      <c r="F10" s="73"/>
      <c r="G10" s="9">
        <v>141845.87932552054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12422110.473253798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8467753.6990651805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28289100.451610692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139</v>
      </c>
      <c r="C10" s="72"/>
      <c r="D10" s="72"/>
      <c r="E10" s="45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71" t="s">
        <v>140</v>
      </c>
      <c r="C11" s="72"/>
      <c r="D11" s="72"/>
      <c r="E11" s="45">
        <v>1107.7744</v>
      </c>
      <c r="F11" s="17" t="s">
        <v>4</v>
      </c>
      <c r="G11" s="9">
        <v>2225</v>
      </c>
      <c r="H11" s="17" t="s">
        <v>4</v>
      </c>
      <c r="I11" s="2"/>
    </row>
    <row r="12" spans="1:9" x14ac:dyDescent="0.25">
      <c r="A12" s="2"/>
      <c r="B12" s="71" t="s">
        <v>141</v>
      </c>
      <c r="C12" s="72"/>
      <c r="D12" s="72"/>
      <c r="E12" s="45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71" t="s">
        <v>142</v>
      </c>
      <c r="C13" s="72"/>
      <c r="D13" s="72"/>
      <c r="E13" s="45">
        <v>32399.4126</v>
      </c>
      <c r="F13" s="17" t="s">
        <v>4</v>
      </c>
      <c r="G13" s="9">
        <v>43966</v>
      </c>
      <c r="H13" s="17" t="s">
        <v>4</v>
      </c>
      <c r="I13" s="2"/>
    </row>
    <row r="14" spans="1:9" x14ac:dyDescent="0.25">
      <c r="A14" s="2"/>
      <c r="B14" s="71" t="s">
        <v>143</v>
      </c>
      <c r="C14" s="72"/>
      <c r="D14" s="72"/>
      <c r="E14" s="45">
        <v>8328054.6764000002</v>
      </c>
      <c r="F14" s="17" t="s">
        <v>4</v>
      </c>
      <c r="G14" s="9">
        <v>8068622</v>
      </c>
      <c r="H14" s="17" t="s">
        <v>4</v>
      </c>
      <c r="I14" s="2"/>
    </row>
    <row r="15" spans="1:9" x14ac:dyDescent="0.25">
      <c r="A15" s="2"/>
      <c r="B15" s="71" t="s">
        <v>144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145</v>
      </c>
      <c r="C16" s="72"/>
      <c r="D16" s="72"/>
      <c r="E16" s="45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71" t="s">
        <v>146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-246748.86340000015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-251066.96850950018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-977759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-977758.66666666651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-0.33333333348855376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0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6"/>
  <sheetViews>
    <sheetView showGridLines="0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ht="26.25" x14ac:dyDescent="0.25">
      <c r="A10" s="2"/>
      <c r="B10" s="46" t="s">
        <v>118</v>
      </c>
      <c r="C10" s="22">
        <v>2016</v>
      </c>
      <c r="D10" s="22">
        <v>50</v>
      </c>
      <c r="E10" s="9">
        <v>758463.68</v>
      </c>
      <c r="F10" s="9">
        <f>E10/D10</f>
        <v>15169.2736</v>
      </c>
      <c r="G10" s="17" t="s">
        <v>4</v>
      </c>
      <c r="H10" s="2"/>
    </row>
    <row r="11" spans="1:8" ht="26.25" x14ac:dyDescent="0.25">
      <c r="A11" s="2"/>
      <c r="B11" s="46" t="s">
        <v>119</v>
      </c>
      <c r="C11" s="22">
        <v>2016</v>
      </c>
      <c r="D11" s="22">
        <v>15</v>
      </c>
      <c r="E11" s="9">
        <v>173599.09</v>
      </c>
      <c r="F11" s="9">
        <f t="shared" ref="F11:F31" si="0">E11/D11</f>
        <v>11573.272666666666</v>
      </c>
      <c r="G11" s="17" t="s">
        <v>4</v>
      </c>
      <c r="H11" s="2"/>
    </row>
    <row r="12" spans="1:8" x14ac:dyDescent="0.25">
      <c r="A12" s="2"/>
      <c r="B12" s="46" t="s">
        <v>120</v>
      </c>
      <c r="C12" s="22">
        <v>2016</v>
      </c>
      <c r="D12" s="22">
        <v>10</v>
      </c>
      <c r="E12" s="9">
        <v>228725.58</v>
      </c>
      <c r="F12" s="9">
        <f t="shared" si="0"/>
        <v>22872.557999999997</v>
      </c>
      <c r="G12" s="17" t="s">
        <v>4</v>
      </c>
      <c r="H12" s="2"/>
    </row>
    <row r="13" spans="1:8" x14ac:dyDescent="0.25">
      <c r="A13" s="2"/>
      <c r="B13" s="46" t="s">
        <v>121</v>
      </c>
      <c r="C13" s="22">
        <v>2016</v>
      </c>
      <c r="D13" s="22">
        <v>5</v>
      </c>
      <c r="E13" s="9">
        <v>74637</v>
      </c>
      <c r="F13" s="9">
        <f t="shared" si="0"/>
        <v>14927.4</v>
      </c>
      <c r="G13" s="17" t="s">
        <v>4</v>
      </c>
      <c r="H13" s="2"/>
    </row>
    <row r="14" spans="1:8" ht="26.25" x14ac:dyDescent="0.25">
      <c r="A14" s="2"/>
      <c r="B14" s="46" t="s">
        <v>122</v>
      </c>
      <c r="C14" s="22">
        <v>2016</v>
      </c>
      <c r="D14" s="22">
        <v>30</v>
      </c>
      <c r="E14" s="9">
        <v>58774.54</v>
      </c>
      <c r="F14" s="9">
        <f t="shared" si="0"/>
        <v>1959.1513333333335</v>
      </c>
      <c r="G14" s="17" t="s">
        <v>4</v>
      </c>
      <c r="H14" s="2"/>
    </row>
    <row r="15" spans="1:8" x14ac:dyDescent="0.25">
      <c r="A15" s="2"/>
      <c r="B15" s="46" t="s">
        <v>123</v>
      </c>
      <c r="C15" s="22">
        <v>2016</v>
      </c>
      <c r="D15" s="22">
        <v>75</v>
      </c>
      <c r="E15" s="9">
        <v>631902.38</v>
      </c>
      <c r="F15" s="9">
        <f t="shared" si="0"/>
        <v>8425.3650666666672</v>
      </c>
      <c r="G15" s="17" t="s">
        <v>4</v>
      </c>
      <c r="H15" s="2"/>
    </row>
    <row r="16" spans="1:8" ht="26.25" x14ac:dyDescent="0.25">
      <c r="A16" s="2"/>
      <c r="B16" s="46" t="s">
        <v>124</v>
      </c>
      <c r="C16" s="22">
        <v>2016</v>
      </c>
      <c r="D16" s="22">
        <v>10</v>
      </c>
      <c r="E16" s="9">
        <v>466507.53</v>
      </c>
      <c r="F16" s="9">
        <f t="shared" si="0"/>
        <v>46650.753000000004</v>
      </c>
      <c r="G16" s="17" t="s">
        <v>4</v>
      </c>
      <c r="H16" s="2"/>
    </row>
    <row r="17" spans="1:8" ht="26.25" x14ac:dyDescent="0.25">
      <c r="A17" s="2"/>
      <c r="B17" s="46" t="s">
        <v>125</v>
      </c>
      <c r="C17" s="22">
        <v>2016</v>
      </c>
      <c r="D17" s="22">
        <v>30</v>
      </c>
      <c r="E17" s="9">
        <v>8322.06</v>
      </c>
      <c r="F17" s="9">
        <f t="shared" si="0"/>
        <v>277.40199999999999</v>
      </c>
      <c r="G17" s="17" t="s">
        <v>4</v>
      </c>
      <c r="H17" s="2"/>
    </row>
    <row r="18" spans="1:8" ht="26.25" x14ac:dyDescent="0.25">
      <c r="A18" s="2"/>
      <c r="B18" s="46" t="s">
        <v>126</v>
      </c>
      <c r="C18" s="22">
        <v>2016</v>
      </c>
      <c r="D18" s="22">
        <v>10</v>
      </c>
      <c r="E18" s="9">
        <v>14651.12</v>
      </c>
      <c r="F18" s="9">
        <f t="shared" si="0"/>
        <v>1465.1120000000001</v>
      </c>
      <c r="G18" s="17" t="s">
        <v>4</v>
      </c>
      <c r="H18" s="2"/>
    </row>
    <row r="19" spans="1:8" x14ac:dyDescent="0.25">
      <c r="A19" s="2"/>
      <c r="B19" s="46" t="s">
        <v>127</v>
      </c>
      <c r="C19" s="22">
        <v>2016</v>
      </c>
      <c r="D19" s="22">
        <v>15</v>
      </c>
      <c r="E19" s="9">
        <v>10792.67</v>
      </c>
      <c r="F19" s="9">
        <f t="shared" si="0"/>
        <v>719.51133333333337</v>
      </c>
      <c r="G19" s="17" t="s">
        <v>4</v>
      </c>
      <c r="H19" s="2"/>
    </row>
    <row r="20" spans="1:8" ht="26.25" x14ac:dyDescent="0.25">
      <c r="A20" s="2"/>
      <c r="B20" s="46" t="s">
        <v>128</v>
      </c>
      <c r="C20" s="22">
        <v>2016</v>
      </c>
      <c r="D20" s="22">
        <v>30</v>
      </c>
      <c r="E20" s="9">
        <v>29879.83</v>
      </c>
      <c r="F20" s="9">
        <f t="shared" si="0"/>
        <v>995.99433333333343</v>
      </c>
      <c r="G20" s="17" t="s">
        <v>4</v>
      </c>
      <c r="H20" s="2"/>
    </row>
    <row r="21" spans="1:8" x14ac:dyDescent="0.25">
      <c r="A21" s="2"/>
      <c r="B21" s="46" t="s">
        <v>129</v>
      </c>
      <c r="C21" s="22">
        <v>2016</v>
      </c>
      <c r="D21" s="22">
        <v>15</v>
      </c>
      <c r="E21" s="9">
        <v>650.16</v>
      </c>
      <c r="F21" s="9">
        <f t="shared" si="0"/>
        <v>43.344000000000001</v>
      </c>
      <c r="G21" s="17" t="s">
        <v>4</v>
      </c>
      <c r="H21" s="2"/>
    </row>
    <row r="22" spans="1:8" x14ac:dyDescent="0.25">
      <c r="A22" s="2"/>
      <c r="B22" s="46" t="s">
        <v>130</v>
      </c>
      <c r="C22" s="22">
        <v>2016</v>
      </c>
      <c r="D22" s="22">
        <v>20</v>
      </c>
      <c r="E22" s="9">
        <v>4001.87</v>
      </c>
      <c r="F22" s="9">
        <f t="shared" si="0"/>
        <v>200.09350000000001</v>
      </c>
      <c r="G22" s="17" t="s">
        <v>4</v>
      </c>
      <c r="H22" s="2"/>
    </row>
    <row r="23" spans="1:8" x14ac:dyDescent="0.25">
      <c r="A23" s="2"/>
      <c r="B23" s="46" t="s">
        <v>131</v>
      </c>
      <c r="C23" s="22">
        <v>2016</v>
      </c>
      <c r="D23" s="22">
        <v>10</v>
      </c>
      <c r="E23" s="9">
        <v>11728.9</v>
      </c>
      <c r="F23" s="9">
        <f t="shared" si="0"/>
        <v>1172.8899999999999</v>
      </c>
      <c r="G23" s="17" t="s">
        <v>4</v>
      </c>
      <c r="H23" s="2"/>
    </row>
    <row r="24" spans="1:8" ht="26.25" x14ac:dyDescent="0.25">
      <c r="A24" s="2"/>
      <c r="B24" s="46" t="s">
        <v>132</v>
      </c>
      <c r="C24" s="22">
        <v>2016</v>
      </c>
      <c r="D24" s="22">
        <v>50</v>
      </c>
      <c r="E24" s="9">
        <v>72949.86</v>
      </c>
      <c r="F24" s="9">
        <f t="shared" si="0"/>
        <v>1458.9972</v>
      </c>
      <c r="G24" s="17" t="s">
        <v>4</v>
      </c>
      <c r="H24" s="2"/>
    </row>
    <row r="25" spans="1:8" ht="26.25" x14ac:dyDescent="0.25">
      <c r="A25" s="2"/>
      <c r="B25" s="46" t="s">
        <v>133</v>
      </c>
      <c r="C25" s="22">
        <v>2016</v>
      </c>
      <c r="D25" s="22">
        <v>25</v>
      </c>
      <c r="E25" s="9">
        <v>412754.32</v>
      </c>
      <c r="F25" s="9">
        <f t="shared" si="0"/>
        <v>16510.1728</v>
      </c>
      <c r="G25" s="17" t="s">
        <v>4</v>
      </c>
      <c r="H25" s="2"/>
    </row>
    <row r="26" spans="1:8" ht="26.25" x14ac:dyDescent="0.25">
      <c r="A26" s="2"/>
      <c r="B26" s="46" t="s">
        <v>134</v>
      </c>
      <c r="C26" s="22">
        <v>2016</v>
      </c>
      <c r="D26" s="22">
        <v>50</v>
      </c>
      <c r="E26" s="9">
        <v>138837.76999999999</v>
      </c>
      <c r="F26" s="9">
        <f t="shared" si="0"/>
        <v>2776.7554</v>
      </c>
      <c r="G26" s="17" t="s">
        <v>4</v>
      </c>
      <c r="H26" s="2"/>
    </row>
    <row r="27" spans="1:8" x14ac:dyDescent="0.25">
      <c r="A27" s="2"/>
      <c r="B27" s="46" t="s">
        <v>135</v>
      </c>
      <c r="C27" s="22">
        <v>2016</v>
      </c>
      <c r="D27" s="22">
        <v>10</v>
      </c>
      <c r="E27" s="9">
        <v>244416.24</v>
      </c>
      <c r="F27" s="9">
        <f t="shared" si="0"/>
        <v>24441.624</v>
      </c>
      <c r="G27" s="17" t="s">
        <v>4</v>
      </c>
      <c r="H27" s="2"/>
    </row>
    <row r="28" spans="1:8" ht="26.25" x14ac:dyDescent="0.25">
      <c r="A28" s="2"/>
      <c r="B28" s="46" t="s">
        <v>133</v>
      </c>
      <c r="C28" s="22">
        <v>2016</v>
      </c>
      <c r="D28" s="22">
        <v>25</v>
      </c>
      <c r="E28" s="9">
        <v>412754.32</v>
      </c>
      <c r="F28" s="9">
        <f t="shared" si="0"/>
        <v>16510.1728</v>
      </c>
      <c r="G28" s="17" t="s">
        <v>4</v>
      </c>
      <c r="H28" s="2"/>
    </row>
    <row r="29" spans="1:8" x14ac:dyDescent="0.25">
      <c r="A29" s="2"/>
      <c r="B29" s="46" t="s">
        <v>136</v>
      </c>
      <c r="C29" s="22">
        <v>2016</v>
      </c>
      <c r="D29" s="22">
        <v>25</v>
      </c>
      <c r="E29" s="9">
        <v>28112.959999999999</v>
      </c>
      <c r="F29" s="9">
        <f t="shared" si="0"/>
        <v>1124.5183999999999</v>
      </c>
      <c r="G29" s="17" t="s">
        <v>4</v>
      </c>
      <c r="H29" s="2"/>
    </row>
    <row r="30" spans="1:8" x14ac:dyDescent="0.25">
      <c r="A30" s="2"/>
      <c r="B30" s="46" t="s">
        <v>137</v>
      </c>
      <c r="C30" s="22">
        <v>2016</v>
      </c>
      <c r="D30" s="22">
        <v>75</v>
      </c>
      <c r="E30" s="9">
        <v>2340.58</v>
      </c>
      <c r="F30" s="9">
        <f t="shared" si="0"/>
        <v>31.207733333333334</v>
      </c>
      <c r="G30" s="17" t="s">
        <v>4</v>
      </c>
      <c r="H30" s="2"/>
    </row>
    <row r="31" spans="1:8" x14ac:dyDescent="0.25">
      <c r="A31" s="2"/>
      <c r="B31" s="46" t="s">
        <v>138</v>
      </c>
      <c r="C31" s="22">
        <v>2016</v>
      </c>
      <c r="D31" s="22">
        <v>75</v>
      </c>
      <c r="E31" s="9">
        <v>478517.37</v>
      </c>
      <c r="F31" s="9">
        <f t="shared" si="0"/>
        <v>6380.2316000000001</v>
      </c>
      <c r="G31" s="17" t="s">
        <v>4</v>
      </c>
      <c r="H31" s="2"/>
    </row>
    <row r="32" spans="1:8" x14ac:dyDescent="0.25">
      <c r="A32" s="2"/>
      <c r="B32" s="83" t="s">
        <v>54</v>
      </c>
      <c r="C32" s="84"/>
      <c r="D32" s="84"/>
      <c r="E32" s="85"/>
      <c r="F32" s="15">
        <f>SUM(F10:F31)</f>
        <v>195685.80076666668</v>
      </c>
      <c r="G32" s="16" t="s">
        <v>4</v>
      </c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</sheetData>
  <sheetProtection password="DFE9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157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8264695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8510424</v>
      </c>
      <c r="H10" s="17" t="s">
        <v>4</v>
      </c>
      <c r="I10" s="2"/>
    </row>
    <row r="11" spans="1:9" x14ac:dyDescent="0.25">
      <c r="A11" s="2"/>
      <c r="B11" s="83" t="s">
        <v>158</v>
      </c>
      <c r="C11" s="84"/>
      <c r="D11" s="84"/>
      <c r="E11" s="84"/>
      <c r="F11" s="85"/>
      <c r="G11" s="15">
        <f>G9-G10</f>
        <v>-245729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159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2310331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2335276</v>
      </c>
      <c r="H16" s="17" t="s">
        <v>4</v>
      </c>
      <c r="I16" s="2"/>
    </row>
    <row r="17" spans="1:9" x14ac:dyDescent="0.25">
      <c r="A17" s="2"/>
      <c r="B17" s="83" t="s">
        <v>159</v>
      </c>
      <c r="C17" s="84"/>
      <c r="D17" s="84"/>
      <c r="E17" s="84"/>
      <c r="F17" s="85"/>
      <c r="G17" s="15">
        <f>G15-G16</f>
        <v>-24945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160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288486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150000</v>
      </c>
      <c r="H22" s="17" t="s">
        <v>4</v>
      </c>
      <c r="I22" s="2"/>
    </row>
    <row r="23" spans="1:9" x14ac:dyDescent="0.25">
      <c r="A23" s="2"/>
      <c r="B23" s="83" t="s">
        <v>160</v>
      </c>
      <c r="C23" s="84"/>
      <c r="D23" s="84"/>
      <c r="E23" s="84"/>
      <c r="F23" s="85"/>
      <c r="G23" s="15">
        <f>G21-G22</f>
        <v>138486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2016'!F32</f>
        <v>195685.80076666668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103333.33333333334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92352.467433333339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28299418.103484426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4602870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4122422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3489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303333.33333333337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9032114.333333334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38978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600852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639830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-3443454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-3337959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-422531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-7203944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2468000.333333334</v>
      </c>
      <c r="F28" s="20" t="s">
        <v>4</v>
      </c>
      <c r="G28" s="1">
        <f>IF(E28&lt;0,0,-E28)</f>
        <v>-2468000.333333334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27319875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0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27319875</v>
      </c>
      <c r="F35" s="20" t="s">
        <v>4</v>
      </c>
      <c r="G35" s="12">
        <f>-E35</f>
        <v>-27319875</v>
      </c>
      <c r="H35" s="20" t="s">
        <v>4</v>
      </c>
      <c r="I35" s="2"/>
    </row>
    <row r="36" spans="1:9" x14ac:dyDescent="0.25">
      <c r="A36" s="2"/>
      <c r="B36" s="83" t="s">
        <v>153</v>
      </c>
      <c r="C36" s="84"/>
      <c r="D36" s="84"/>
      <c r="E36" s="84"/>
      <c r="F36" s="85"/>
      <c r="G36" s="15">
        <f>$G$9+$G$28+$G$30+$G$35</f>
        <v>-1488457.2298489064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151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152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147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165</v>
      </c>
      <c r="C16" s="77"/>
      <c r="D16" s="77"/>
      <c r="E16" s="78"/>
      <c r="F16" s="90" t="s">
        <v>148</v>
      </c>
      <c r="G16" s="90"/>
      <c r="H16" s="2"/>
    </row>
    <row r="17" spans="1:8" x14ac:dyDescent="0.25">
      <c r="A17" s="2"/>
      <c r="B17" s="71" t="s">
        <v>162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149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150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2018-08-10T08:59:14Z</dcterms:modified>
</cp:coreProperties>
</file>