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50" i="11" l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51" i="11"/>
  <c r="G23" i="22" l="1"/>
  <c r="G30" i="13"/>
  <c r="E35" i="13" l="1"/>
  <c r="G35" i="13" s="1"/>
  <c r="E27" i="13"/>
  <c r="E19" i="13"/>
  <c r="G11" i="12"/>
  <c r="G23" i="12"/>
  <c r="G17" i="12"/>
  <c r="F10" i="11"/>
  <c r="F5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<sst xmlns="http://schemas.openxmlformats.org/spreadsheetml/2006/main" count="377" uniqueCount="177">
  <si>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</si>
  <si>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</si>
  <si>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</si>
  <si>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</si>
  <si>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</si>
  <si>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</si>
  <si>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</si>
  <si>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</si>
  <si>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</si>
  <si>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</si>
  <si>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</si>
  <si>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</si>
  <si>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</si>
  <si>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</si>
  <si>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</si>
  <si>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</si>
  <si>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</si>
  <si>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</si>
  <si>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</si>
  <si>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</si>
  <si>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</si>
  <si>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</si>
  <si>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</si>
  <si>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</si>
  <si>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</si>
  <si>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</si>
  <si>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</si>
  <si>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</si>
  <si>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</si>
  <si>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</si>
  <si>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</si>
  <si>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</si>
  <si>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</si>
  <si>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</si>
  <si>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</si>
  <si>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</si>
  <si>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</si>
  <si>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</si>
  <si>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</si>
  <si>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</si>
  <si>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</si>
  <si>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</si>
  <si>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</si>
  <si>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</si>
  <si>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</si>
  <si>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</si>
  <si>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</si>
  <si>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</si>
  <si>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</si>
  <si>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</si>
  <si>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</si>
  <si>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</si>
  <si>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</si>
  <si>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</si>
  <si>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</si>
  <si>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</si>
  <si>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</si>
  <si>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</si>
  <si>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</si>
  <si>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</si>
  <si>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</si>
  <si>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</si>
  <si>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</si>
  <si>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</si>
  <si>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</si>
  <si>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</si>
  <si>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</si>
  <si>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</si>
  <si>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</si>
  <si>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</si>
  <si>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</si>
  <si>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</si>
  <si>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</si>
  <si>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</si>
  <si>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</si>
  <si>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</si>
  <si>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</si>
  <si>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</si>
  <si>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</si>
  <si>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</si>
  <si>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</si>
  <si>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</si>
  <si>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</si>
  <si>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</si>
  <si>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</si>
  <si>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</si>
  <si>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</si>
  <si>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</si>
  <si>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</si>
  <si>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</si>
  <si>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</si>
  <si>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</si>
  <si>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</si>
  <si>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</si>
  <si>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</si>
  <si>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</si>
  <si>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</si>
  <si>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</si>
  <si>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</si>
  <si>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</si>
  <si>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</si>
  <si>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</si>
  <si>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</si>
  <si>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</si>
  <si>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</si>
  <si>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</si>
  <si>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</si>
  <si>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</si>
  <si>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</si>
  <si>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</si>
  <si>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</si>
  <si>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</si>
  <si>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</si>
  <si>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</si>
  <si>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</si>
  <si>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</si>
  <si>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</si>
  <si>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</si>
  <si>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</si>
  <si>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</si>
  <si>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Solcelleanlæg</t>
  </si>
  <si>
    <t>Filteranlæg, åbne filtre, dobbelt filtrering, Kontruktioner</t>
  </si>
  <si>
    <t>Software (Generalt)</t>
  </si>
  <si>
    <t>Elanlæg - vandværk</t>
  </si>
  <si>
    <t>SRO-brønd/kvarterbrønd/sektionsbrønd, SRO</t>
  </si>
  <si>
    <t>Filteranlæg, åbne filtre, dobbelt filtrering, Mek./EL</t>
  </si>
  <si>
    <t>Ventiler på Ø110 mm &lt; Ledningsnet ≤ Ø 250 mm</t>
  </si>
  <si>
    <t>Skyllevand-/slamhåndteringsanl. - åbne med faste sider/bund</t>
  </si>
  <si>
    <t>Ø 250 mm &lt; Ledningsnet ≤ Ø 500mm</t>
  </si>
  <si>
    <t>Ledningsnet &gt; Ø 500 mm</t>
  </si>
  <si>
    <t>Etageareal vandbehandlingsbygning</t>
  </si>
  <si>
    <t>Sikring, mindre avanceret (hegne, porte), Mek./EL</t>
  </si>
  <si>
    <t>Skyllevand-/slamhåndteringsanlæg - lukkede betonbeholdere</t>
  </si>
  <si>
    <t>Terræn og belægning</t>
  </si>
  <si>
    <t>Terræn</t>
  </si>
  <si>
    <t>Filteranlæg, trykfiltre, enkelt filtrering</t>
  </si>
  <si>
    <t>Rentvandsbeholder  element</t>
  </si>
  <si>
    <t>Pumpe inkl. stigrør og forerørsforsejlinger mv.</t>
  </si>
  <si>
    <t>Boring (inkl. etablering, forerør, filter og prøvepumpning)</t>
  </si>
  <si>
    <t>Etageareal kontor og mandskabsfaciliteter</t>
  </si>
  <si>
    <t>Råvandsstation komplet montering og boringshus/tørbrønd</t>
  </si>
  <si>
    <t>Belægning</t>
  </si>
  <si>
    <t>SRO anlæg</t>
  </si>
  <si>
    <t>Afregningsmålere, elektroniske ≤ Ø 110mm (Qn 10)</t>
  </si>
  <si>
    <t>Instrumenter (flowmåler+tryk transducer+alarmer)</t>
  </si>
  <si>
    <t>Udpumpningsanlæg, rentvandspumper på vandværk</t>
  </si>
  <si>
    <t>Rentvandsbeholder  insitu støbt</t>
  </si>
  <si>
    <t>Filteranlæg, åbne filtre, enkelt filtrering, Mek./EL</t>
  </si>
  <si>
    <t>Udpumpningsanlæg, Freqvensomformer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</si>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</sst>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171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555353006.07386565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198059376.94653904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115270530.59859391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252959765.0850637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174</v>
      </c>
      <c r="C13" s="41"/>
      <c r="D13" s="42"/>
      <c r="E13" s="31" t="s">
        <v>101</v>
      </c>
      <c r="F13" s="8" t="s">
        <v>4</v>
      </c>
      <c r="G13" s="32">
        <v>-8064028.8116273871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173</v>
      </c>
      <c r="C14" s="41"/>
      <c r="D14" s="42"/>
      <c r="E14" s="31" t="s">
        <v>101</v>
      </c>
      <c r="F14" s="8" t="s">
        <v>4</v>
      </c>
      <c r="G14" s="32">
        <v>-2391193.4778629327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-7536027.6635984974</v>
      </c>
      <c r="F15" s="8" t="s">
        <v>4</v>
      </c>
      <c r="G15" s="33">
        <f>E15*(1+E30/100)</f>
        <v>-7667908.1477114717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-1633846.802333334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-43591586.507452965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157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-131880.4841129737</v>
      </c>
      <c r="F23" s="8" t="s">
        <v>4</v>
      </c>
      <c r="G23" s="32">
        <f>SUM(G10:G15,G18:G22)*$E$30/100</f>
        <v>9592914.4883774072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-5899333.976255537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-290764.12628889718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547685097.92615414</v>
      </c>
      <c r="F27" s="29" t="s">
        <v>4</v>
      </c>
      <c r="G27" s="37">
        <f>SUM(G10:G26)</f>
        <v>506343925.26904136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164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165</v>
      </c>
      <c r="C31" s="72"/>
      <c r="D31" s="73"/>
      <c r="E31" s="38">
        <v>0.10052033813254813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166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194652950.31600887</v>
      </c>
      <c r="H9" s="17" t="s">
        <v>4</v>
      </c>
      <c r="I9" s="2"/>
    </row>
    <row r="10" spans="1:9" x14ac:dyDescent="0.25">
      <c r="A10" s="2"/>
      <c r="B10" s="79" t="s">
        <v>176</v>
      </c>
      <c r="C10" s="72"/>
      <c r="D10" s="72"/>
      <c r="E10" s="72"/>
      <c r="F10" s="73"/>
      <c r="G10" s="9">
        <v>18970055.503029361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113287990.76028885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248609105.73470631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556550046.81100404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149</v>
      </c>
      <c r="C10" s="72"/>
      <c r="D10" s="72"/>
      <c r="E10" s="45">
        <v>37865024.052000001</v>
      </c>
      <c r="F10" s="17" t="s">
        <v>4</v>
      </c>
      <c r="G10" s="9">
        <v>38009460</v>
      </c>
      <c r="H10" s="17" t="s">
        <v>4</v>
      </c>
      <c r="I10" s="2"/>
    </row>
    <row r="11" spans="1:9" x14ac:dyDescent="0.25">
      <c r="A11" s="2"/>
      <c r="B11" s="71" t="s">
        <v>150</v>
      </c>
      <c r="C11" s="72"/>
      <c r="D11" s="72"/>
      <c r="E11" s="45">
        <v>2195288.0844000001</v>
      </c>
      <c r="F11" s="17" t="s">
        <v>4</v>
      </c>
      <c r="G11" s="9">
        <v>2045517</v>
      </c>
      <c r="H11" s="17" t="s">
        <v>4</v>
      </c>
      <c r="I11" s="2"/>
    </row>
    <row r="12" spans="1:9" x14ac:dyDescent="0.25">
      <c r="A12" s="2"/>
      <c r="B12" s="71" t="s">
        <v>151</v>
      </c>
      <c r="C12" s="72"/>
      <c r="D12" s="72"/>
      <c r="E12" s="45">
        <v>629781.70079999999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152</v>
      </c>
      <c r="C13" s="72"/>
      <c r="D13" s="72"/>
      <c r="E13" s="45">
        <v>32399.4126</v>
      </c>
      <c r="F13" s="17" t="s">
        <v>4</v>
      </c>
      <c r="G13" s="9">
        <v>451805</v>
      </c>
      <c r="H13" s="17" t="s">
        <v>4</v>
      </c>
      <c r="I13" s="2"/>
    </row>
    <row r="14" spans="1:9" x14ac:dyDescent="0.25">
      <c r="A14" s="2"/>
      <c r="B14" s="71" t="s">
        <v>153</v>
      </c>
      <c r="C14" s="72"/>
      <c r="D14" s="72"/>
      <c r="E14" s="45">
        <v>204768872.1444</v>
      </c>
      <c r="F14" s="17" t="s">
        <v>4</v>
      </c>
      <c r="G14" s="9">
        <v>197578168</v>
      </c>
      <c r="H14" s="17" t="s">
        <v>4</v>
      </c>
      <c r="I14" s="2"/>
    </row>
    <row r="15" spans="1:9" x14ac:dyDescent="0.25">
      <c r="A15" s="2"/>
      <c r="B15" s="71" t="s">
        <v>154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155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156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-7406415.3941999972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-7536027.6635984974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-21834000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-21834000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7831561.6900000004</v>
      </c>
      <c r="F10" s="9">
        <f>E10/D10</f>
        <v>104420.82253333334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50674663.359999999</v>
      </c>
      <c r="F11" s="9">
        <f t="shared" ref="F11:F51" si="0">E11/D11</f>
        <v>675662.17813333333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25</v>
      </c>
      <c r="E12" s="9">
        <v>4037806.26</v>
      </c>
      <c r="F12" s="9">
        <f t="shared" si="0"/>
        <v>161512.25039999999</v>
      </c>
      <c r="G12" s="17" t="s">
        <v>4</v>
      </c>
      <c r="H12" s="2"/>
    </row>
    <row r="13" spans="1:8" x14ac:dyDescent="0.25">
      <c r="A13" s="2"/>
      <c r="B13" s="46" t="s">
        <v>120</v>
      </c>
      <c r="C13" s="22">
        <v>2016</v>
      </c>
      <c r="D13" s="22">
        <v>25</v>
      </c>
      <c r="E13" s="9">
        <v>4199487.18</v>
      </c>
      <c r="F13" s="9">
        <f t="shared" si="0"/>
        <v>167979.48719999997</v>
      </c>
      <c r="G13" s="17" t="s">
        <v>4</v>
      </c>
      <c r="H13" s="2"/>
    </row>
    <row r="14" spans="1:8" ht="26.25" x14ac:dyDescent="0.25">
      <c r="A14" s="2"/>
      <c r="B14" s="46" t="s">
        <v>121</v>
      </c>
      <c r="C14" s="22">
        <v>2016</v>
      </c>
      <c r="D14" s="22">
        <v>50</v>
      </c>
      <c r="E14" s="9">
        <v>19445.28</v>
      </c>
      <c r="F14" s="9">
        <f t="shared" si="0"/>
        <v>388.90559999999999</v>
      </c>
      <c r="G14" s="17" t="s">
        <v>4</v>
      </c>
      <c r="H14" s="2"/>
    </row>
    <row r="15" spans="1:8" x14ac:dyDescent="0.25">
      <c r="A15" s="2"/>
      <c r="B15" s="46" t="s">
        <v>122</v>
      </c>
      <c r="C15" s="22">
        <v>2016</v>
      </c>
      <c r="D15" s="22">
        <v>5</v>
      </c>
      <c r="E15" s="9">
        <v>376141.39</v>
      </c>
      <c r="F15" s="9">
        <f t="shared" si="0"/>
        <v>75228.278000000006</v>
      </c>
      <c r="G15" s="17" t="s">
        <v>4</v>
      </c>
      <c r="H15" s="2"/>
    </row>
    <row r="16" spans="1:8" x14ac:dyDescent="0.25">
      <c r="A16" s="2"/>
      <c r="B16" s="46" t="s">
        <v>123</v>
      </c>
      <c r="C16" s="22">
        <v>2016</v>
      </c>
      <c r="D16" s="22">
        <v>25</v>
      </c>
      <c r="E16" s="9">
        <v>218969.52</v>
      </c>
      <c r="F16" s="9">
        <f t="shared" si="0"/>
        <v>8758.7808000000005</v>
      </c>
      <c r="G16" s="17" t="s">
        <v>4</v>
      </c>
      <c r="H16" s="2"/>
    </row>
    <row r="17" spans="1:8" x14ac:dyDescent="0.25">
      <c r="A17" s="2"/>
      <c r="B17" s="46" t="s">
        <v>124</v>
      </c>
      <c r="C17" s="22">
        <v>2016</v>
      </c>
      <c r="D17" s="22">
        <v>10</v>
      </c>
      <c r="E17" s="9">
        <v>143789</v>
      </c>
      <c r="F17" s="9">
        <f t="shared" si="0"/>
        <v>14378.9</v>
      </c>
      <c r="G17" s="17" t="s">
        <v>4</v>
      </c>
      <c r="H17" s="2"/>
    </row>
    <row r="18" spans="1:8" ht="26.25" x14ac:dyDescent="0.25">
      <c r="A18" s="2"/>
      <c r="B18" s="46" t="s">
        <v>125</v>
      </c>
      <c r="C18" s="22">
        <v>2016</v>
      </c>
      <c r="D18" s="22">
        <v>25</v>
      </c>
      <c r="E18" s="9">
        <v>333263.48</v>
      </c>
      <c r="F18" s="9">
        <f t="shared" si="0"/>
        <v>13330.539199999999</v>
      </c>
      <c r="G18" s="17" t="s">
        <v>4</v>
      </c>
      <c r="H18" s="2"/>
    </row>
    <row r="19" spans="1:8" x14ac:dyDescent="0.25">
      <c r="A19" s="2"/>
      <c r="B19" s="46" t="s">
        <v>126</v>
      </c>
      <c r="C19" s="22">
        <v>2016</v>
      </c>
      <c r="D19" s="22">
        <v>75</v>
      </c>
      <c r="E19" s="9">
        <v>4696877.01</v>
      </c>
      <c r="F19" s="9">
        <f t="shared" si="0"/>
        <v>62625.0268</v>
      </c>
      <c r="G19" s="17" t="s">
        <v>4</v>
      </c>
      <c r="H19" s="2"/>
    </row>
    <row r="20" spans="1:8" ht="26.25" x14ac:dyDescent="0.25">
      <c r="A20" s="2"/>
      <c r="B20" s="46" t="s">
        <v>127</v>
      </c>
      <c r="C20" s="22">
        <v>2016</v>
      </c>
      <c r="D20" s="22">
        <v>50</v>
      </c>
      <c r="E20" s="9">
        <v>7685.46</v>
      </c>
      <c r="F20" s="9">
        <f t="shared" si="0"/>
        <v>153.70920000000001</v>
      </c>
      <c r="G20" s="17" t="s">
        <v>4</v>
      </c>
      <c r="H20" s="2"/>
    </row>
    <row r="21" spans="1:8" x14ac:dyDescent="0.25">
      <c r="A21" s="2"/>
      <c r="B21" s="46" t="s">
        <v>128</v>
      </c>
      <c r="C21" s="22">
        <v>2016</v>
      </c>
      <c r="D21" s="22">
        <v>75</v>
      </c>
      <c r="E21" s="9">
        <v>3542850.33</v>
      </c>
      <c r="F21" s="9">
        <f t="shared" si="0"/>
        <v>47238.004399999998</v>
      </c>
      <c r="G21" s="17" t="s">
        <v>4</v>
      </c>
      <c r="H21" s="2"/>
    </row>
    <row r="22" spans="1:8" x14ac:dyDescent="0.25">
      <c r="A22" s="2"/>
      <c r="B22" s="46" t="s">
        <v>129</v>
      </c>
      <c r="C22" s="22">
        <v>2016</v>
      </c>
      <c r="D22" s="22">
        <v>75</v>
      </c>
      <c r="E22" s="9">
        <v>226195.51</v>
      </c>
      <c r="F22" s="9">
        <f t="shared" si="0"/>
        <v>3015.9401333333335</v>
      </c>
      <c r="G22" s="17" t="s">
        <v>4</v>
      </c>
      <c r="H22" s="2"/>
    </row>
    <row r="23" spans="1:8" x14ac:dyDescent="0.25">
      <c r="A23" s="2"/>
      <c r="B23" s="46" t="s">
        <v>130</v>
      </c>
      <c r="C23" s="22">
        <v>2016</v>
      </c>
      <c r="D23" s="22">
        <v>75</v>
      </c>
      <c r="E23" s="9">
        <v>113392</v>
      </c>
      <c r="F23" s="9">
        <f t="shared" si="0"/>
        <v>1511.8933333333334</v>
      </c>
      <c r="G23" s="17" t="s">
        <v>4</v>
      </c>
      <c r="H23" s="2"/>
    </row>
    <row r="24" spans="1:8" ht="26.25" x14ac:dyDescent="0.25">
      <c r="A24" s="2"/>
      <c r="B24" s="46" t="s">
        <v>131</v>
      </c>
      <c r="C24" s="22">
        <v>2016</v>
      </c>
      <c r="D24" s="22">
        <v>25</v>
      </c>
      <c r="E24" s="9">
        <v>5472</v>
      </c>
      <c r="F24" s="9">
        <f t="shared" si="0"/>
        <v>218.88</v>
      </c>
      <c r="G24" s="17" t="s">
        <v>4</v>
      </c>
      <c r="H24" s="2"/>
    </row>
    <row r="25" spans="1:8" ht="26.25" x14ac:dyDescent="0.25">
      <c r="A25" s="2"/>
      <c r="B25" s="46" t="s">
        <v>132</v>
      </c>
      <c r="C25" s="22">
        <v>2016</v>
      </c>
      <c r="D25" s="22">
        <v>50</v>
      </c>
      <c r="E25" s="9">
        <v>65274.16</v>
      </c>
      <c r="F25" s="9">
        <f t="shared" si="0"/>
        <v>1305.4832000000001</v>
      </c>
      <c r="G25" s="17" t="s">
        <v>4</v>
      </c>
      <c r="H25" s="2"/>
    </row>
    <row r="26" spans="1:8" x14ac:dyDescent="0.25">
      <c r="A26" s="2"/>
      <c r="B26" s="46" t="s">
        <v>133</v>
      </c>
      <c r="C26" s="22">
        <v>2016</v>
      </c>
      <c r="D26" s="22">
        <v>50</v>
      </c>
      <c r="E26" s="9">
        <v>2611950.31</v>
      </c>
      <c r="F26" s="9">
        <f t="shared" si="0"/>
        <v>52239.006200000003</v>
      </c>
      <c r="G26" s="17" t="s">
        <v>4</v>
      </c>
      <c r="H26" s="2"/>
    </row>
    <row r="27" spans="1:8" x14ac:dyDescent="0.25">
      <c r="A27" s="2"/>
      <c r="B27" s="46" t="s">
        <v>134</v>
      </c>
      <c r="C27" s="22">
        <v>2016</v>
      </c>
      <c r="D27" s="22">
        <v>50</v>
      </c>
      <c r="E27" s="9">
        <v>328933.57</v>
      </c>
      <c r="F27" s="9">
        <f t="shared" si="0"/>
        <v>6578.6714000000002</v>
      </c>
      <c r="G27" s="17" t="s">
        <v>4</v>
      </c>
      <c r="H27" s="2"/>
    </row>
    <row r="28" spans="1:8" x14ac:dyDescent="0.25">
      <c r="A28" s="2"/>
      <c r="B28" s="46" t="s">
        <v>135</v>
      </c>
      <c r="C28" s="22">
        <v>2016</v>
      </c>
      <c r="D28" s="22">
        <v>25</v>
      </c>
      <c r="E28" s="9">
        <v>8140</v>
      </c>
      <c r="F28" s="9">
        <f t="shared" si="0"/>
        <v>325.60000000000002</v>
      </c>
      <c r="G28" s="17" t="s">
        <v>4</v>
      </c>
      <c r="H28" s="2"/>
    </row>
    <row r="29" spans="1:8" x14ac:dyDescent="0.25">
      <c r="A29" s="2"/>
      <c r="B29" s="46" t="s">
        <v>136</v>
      </c>
      <c r="C29" s="22">
        <v>2016</v>
      </c>
      <c r="D29" s="22">
        <v>50</v>
      </c>
      <c r="E29" s="9">
        <v>176502.41</v>
      </c>
      <c r="F29" s="9">
        <f t="shared" si="0"/>
        <v>3530.0482000000002</v>
      </c>
      <c r="G29" s="17" t="s">
        <v>4</v>
      </c>
      <c r="H29" s="2"/>
    </row>
    <row r="30" spans="1:8" x14ac:dyDescent="0.25">
      <c r="A30" s="2"/>
      <c r="B30" s="46" t="s">
        <v>123</v>
      </c>
      <c r="C30" s="22">
        <v>2016</v>
      </c>
      <c r="D30" s="22">
        <v>25</v>
      </c>
      <c r="E30" s="9">
        <v>957144.44</v>
      </c>
      <c r="F30" s="9">
        <f t="shared" si="0"/>
        <v>38285.777600000001</v>
      </c>
      <c r="G30" s="17" t="s">
        <v>4</v>
      </c>
      <c r="H30" s="2"/>
    </row>
    <row r="31" spans="1:8" x14ac:dyDescent="0.25">
      <c r="A31" s="2"/>
      <c r="B31" s="46" t="s">
        <v>129</v>
      </c>
      <c r="C31" s="22">
        <v>2016</v>
      </c>
      <c r="D31" s="22">
        <v>75</v>
      </c>
      <c r="E31" s="9">
        <v>1171590.8899999999</v>
      </c>
      <c r="F31" s="9">
        <f t="shared" si="0"/>
        <v>15621.211866666665</v>
      </c>
      <c r="G31" s="17" t="s">
        <v>4</v>
      </c>
      <c r="H31" s="2"/>
    </row>
    <row r="32" spans="1:8" x14ac:dyDescent="0.25">
      <c r="A32" s="2"/>
      <c r="B32" s="46" t="s">
        <v>137</v>
      </c>
      <c r="C32" s="22">
        <v>2016</v>
      </c>
      <c r="D32" s="22">
        <v>15</v>
      </c>
      <c r="E32" s="9">
        <v>460579.53</v>
      </c>
      <c r="F32" s="9">
        <f t="shared" si="0"/>
        <v>30705.302000000003</v>
      </c>
      <c r="G32" s="17" t="s">
        <v>4</v>
      </c>
      <c r="H32" s="2"/>
    </row>
    <row r="33" spans="1:8" ht="26.25" x14ac:dyDescent="0.25">
      <c r="A33" s="2"/>
      <c r="B33" s="46" t="s">
        <v>138</v>
      </c>
      <c r="C33" s="22">
        <v>2016</v>
      </c>
      <c r="D33" s="22">
        <v>30</v>
      </c>
      <c r="E33" s="9">
        <v>248892.92</v>
      </c>
      <c r="F33" s="9">
        <f t="shared" si="0"/>
        <v>8296.4306666666671</v>
      </c>
      <c r="G33" s="17" t="s">
        <v>4</v>
      </c>
      <c r="H33" s="2"/>
    </row>
    <row r="34" spans="1:8" ht="26.25" x14ac:dyDescent="0.25">
      <c r="A34" s="2"/>
      <c r="B34" s="46" t="s">
        <v>138</v>
      </c>
      <c r="C34" s="22">
        <v>2016</v>
      </c>
      <c r="D34" s="22">
        <v>30</v>
      </c>
      <c r="E34" s="9">
        <v>20795082.989999998</v>
      </c>
      <c r="F34" s="9">
        <f t="shared" si="0"/>
        <v>693169.43299999996</v>
      </c>
      <c r="G34" s="17" t="s">
        <v>4</v>
      </c>
      <c r="H34" s="2"/>
    </row>
    <row r="35" spans="1:8" x14ac:dyDescent="0.25">
      <c r="A35" s="2"/>
      <c r="B35" s="46" t="s">
        <v>139</v>
      </c>
      <c r="C35" s="22">
        <v>2016</v>
      </c>
      <c r="D35" s="22">
        <v>75</v>
      </c>
      <c r="E35" s="9">
        <v>161471.1</v>
      </c>
      <c r="F35" s="9">
        <f t="shared" si="0"/>
        <v>2152.9479999999999</v>
      </c>
      <c r="G35" s="17" t="s">
        <v>4</v>
      </c>
      <c r="H35" s="2"/>
    </row>
    <row r="36" spans="1:8" ht="26.25" x14ac:dyDescent="0.25">
      <c r="A36" s="2"/>
      <c r="B36" s="46" t="s">
        <v>138</v>
      </c>
      <c r="C36" s="22">
        <v>2016</v>
      </c>
      <c r="D36" s="22">
        <v>30</v>
      </c>
      <c r="E36" s="9">
        <v>17202403.890000001</v>
      </c>
      <c r="F36" s="9">
        <f t="shared" si="0"/>
        <v>573413.46299999999</v>
      </c>
      <c r="G36" s="17" t="s">
        <v>4</v>
      </c>
      <c r="H36" s="2"/>
    </row>
    <row r="37" spans="1:8" x14ac:dyDescent="0.25">
      <c r="A37" s="2"/>
      <c r="B37" s="46" t="s">
        <v>119</v>
      </c>
      <c r="C37" s="22">
        <v>2016</v>
      </c>
      <c r="D37" s="22">
        <v>75</v>
      </c>
      <c r="E37" s="9">
        <v>1363403.25</v>
      </c>
      <c r="F37" s="9">
        <f t="shared" si="0"/>
        <v>18178.71</v>
      </c>
      <c r="G37" s="17" t="s">
        <v>4</v>
      </c>
      <c r="H37" s="2"/>
    </row>
    <row r="38" spans="1:8" ht="26.25" x14ac:dyDescent="0.25">
      <c r="A38" s="2"/>
      <c r="B38" s="46" t="s">
        <v>140</v>
      </c>
      <c r="C38" s="22">
        <v>2016</v>
      </c>
      <c r="D38" s="22">
        <v>30</v>
      </c>
      <c r="E38" s="9">
        <v>1087060.67</v>
      </c>
      <c r="F38" s="9">
        <f t="shared" si="0"/>
        <v>36235.355666666663</v>
      </c>
      <c r="G38" s="17" t="s">
        <v>4</v>
      </c>
      <c r="H38" s="2"/>
    </row>
    <row r="39" spans="1:8" x14ac:dyDescent="0.25">
      <c r="A39" s="2"/>
      <c r="B39" s="46" t="s">
        <v>141</v>
      </c>
      <c r="C39" s="22">
        <v>2016</v>
      </c>
      <c r="D39" s="22">
        <v>50</v>
      </c>
      <c r="E39" s="9">
        <v>89186.06</v>
      </c>
      <c r="F39" s="9">
        <f t="shared" si="0"/>
        <v>1783.7212</v>
      </c>
      <c r="G39" s="17" t="s">
        <v>4</v>
      </c>
      <c r="H39" s="2"/>
    </row>
    <row r="40" spans="1:8" ht="26.25" x14ac:dyDescent="0.25">
      <c r="A40" s="2"/>
      <c r="B40" s="46" t="s">
        <v>140</v>
      </c>
      <c r="C40" s="22">
        <v>2016</v>
      </c>
      <c r="D40" s="22">
        <v>30</v>
      </c>
      <c r="E40" s="9">
        <v>57632.62</v>
      </c>
      <c r="F40" s="9">
        <f t="shared" si="0"/>
        <v>1921.0873333333334</v>
      </c>
      <c r="G40" s="17" t="s">
        <v>4</v>
      </c>
      <c r="H40" s="2"/>
    </row>
    <row r="41" spans="1:8" x14ac:dyDescent="0.25">
      <c r="A41" s="2"/>
      <c r="B41" s="46" t="s">
        <v>142</v>
      </c>
      <c r="C41" s="22">
        <v>2016</v>
      </c>
      <c r="D41" s="22">
        <v>10</v>
      </c>
      <c r="E41" s="9">
        <v>60773.83</v>
      </c>
      <c r="F41" s="9">
        <f t="shared" si="0"/>
        <v>6077.3829999999998</v>
      </c>
      <c r="G41" s="17" t="s">
        <v>4</v>
      </c>
      <c r="H41" s="2"/>
    </row>
    <row r="42" spans="1:8" x14ac:dyDescent="0.25">
      <c r="A42" s="2"/>
      <c r="B42" s="46" t="s">
        <v>136</v>
      </c>
      <c r="C42" s="22">
        <v>2016</v>
      </c>
      <c r="D42" s="22">
        <v>50</v>
      </c>
      <c r="E42" s="9">
        <v>4175</v>
      </c>
      <c r="F42" s="9">
        <f t="shared" si="0"/>
        <v>83.5</v>
      </c>
      <c r="G42" s="17" t="s">
        <v>4</v>
      </c>
      <c r="H42" s="2"/>
    </row>
    <row r="43" spans="1:8" ht="26.25" x14ac:dyDescent="0.25">
      <c r="A43" s="2"/>
      <c r="B43" s="46" t="s">
        <v>143</v>
      </c>
      <c r="C43" s="22">
        <v>2016</v>
      </c>
      <c r="D43" s="22">
        <v>10</v>
      </c>
      <c r="E43" s="9">
        <v>3466413.84</v>
      </c>
      <c r="F43" s="9">
        <f t="shared" si="0"/>
        <v>346641.38399999996</v>
      </c>
      <c r="G43" s="17" t="s">
        <v>4</v>
      </c>
      <c r="H43" s="2"/>
    </row>
    <row r="44" spans="1:8" ht="26.25" x14ac:dyDescent="0.25">
      <c r="A44" s="2"/>
      <c r="B44" s="46" t="s">
        <v>144</v>
      </c>
      <c r="C44" s="22">
        <v>2016</v>
      </c>
      <c r="D44" s="22">
        <v>10</v>
      </c>
      <c r="E44" s="9">
        <v>31748.75</v>
      </c>
      <c r="F44" s="9">
        <f t="shared" si="0"/>
        <v>3174.875</v>
      </c>
      <c r="G44" s="17" t="s">
        <v>4</v>
      </c>
      <c r="H44" s="2"/>
    </row>
    <row r="45" spans="1:8" x14ac:dyDescent="0.25">
      <c r="A45" s="2"/>
      <c r="B45" s="46" t="s">
        <v>130</v>
      </c>
      <c r="C45" s="22">
        <v>2016</v>
      </c>
      <c r="D45" s="22">
        <v>75</v>
      </c>
      <c r="E45" s="9">
        <v>36986.86</v>
      </c>
      <c r="F45" s="9">
        <f t="shared" si="0"/>
        <v>493.15813333333335</v>
      </c>
      <c r="G45" s="17" t="s">
        <v>4</v>
      </c>
      <c r="H45" s="2"/>
    </row>
    <row r="46" spans="1:8" ht="26.25" x14ac:dyDescent="0.25">
      <c r="A46" s="2"/>
      <c r="B46" s="46" t="s">
        <v>145</v>
      </c>
      <c r="C46" s="22">
        <v>2016</v>
      </c>
      <c r="D46" s="22">
        <v>25</v>
      </c>
      <c r="E46" s="9">
        <v>74346.19</v>
      </c>
      <c r="F46" s="9">
        <f t="shared" si="0"/>
        <v>2973.8476000000001</v>
      </c>
      <c r="G46" s="17" t="s">
        <v>4</v>
      </c>
      <c r="H46" s="2"/>
    </row>
    <row r="47" spans="1:8" x14ac:dyDescent="0.25">
      <c r="A47" s="2"/>
      <c r="B47" s="46" t="s">
        <v>146</v>
      </c>
      <c r="C47" s="22">
        <v>2016</v>
      </c>
      <c r="D47" s="22">
        <v>50</v>
      </c>
      <c r="E47" s="9">
        <v>781586.11</v>
      </c>
      <c r="F47" s="9">
        <f t="shared" si="0"/>
        <v>15631.7222</v>
      </c>
      <c r="G47" s="17" t="s">
        <v>4</v>
      </c>
      <c r="H47" s="2"/>
    </row>
    <row r="48" spans="1:8" ht="26.25" x14ac:dyDescent="0.25">
      <c r="A48" s="2"/>
      <c r="B48" s="46" t="s">
        <v>145</v>
      </c>
      <c r="C48" s="22">
        <v>2016</v>
      </c>
      <c r="D48" s="22">
        <v>25</v>
      </c>
      <c r="E48" s="9">
        <v>95185.7</v>
      </c>
      <c r="F48" s="9">
        <f t="shared" si="0"/>
        <v>3807.4279999999999</v>
      </c>
      <c r="G48" s="17" t="s">
        <v>4</v>
      </c>
      <c r="H48" s="2"/>
    </row>
    <row r="49" spans="1:8" ht="26.25" x14ac:dyDescent="0.25">
      <c r="A49" s="2"/>
      <c r="B49" s="46" t="s">
        <v>147</v>
      </c>
      <c r="C49" s="22">
        <v>2016</v>
      </c>
      <c r="D49" s="22">
        <v>25</v>
      </c>
      <c r="E49" s="9">
        <v>254344.04</v>
      </c>
      <c r="F49" s="9">
        <f t="shared" si="0"/>
        <v>10173.7616</v>
      </c>
      <c r="G49" s="17" t="s">
        <v>4</v>
      </c>
      <c r="H49" s="2"/>
    </row>
    <row r="50" spans="1:8" x14ac:dyDescent="0.25">
      <c r="A50" s="2"/>
      <c r="B50" s="46" t="s">
        <v>148</v>
      </c>
      <c r="C50" s="22">
        <v>2016</v>
      </c>
      <c r="D50" s="22">
        <v>25</v>
      </c>
      <c r="E50" s="9">
        <v>210789.38</v>
      </c>
      <c r="F50" s="9">
        <f t="shared" si="0"/>
        <v>8431.5751999999993</v>
      </c>
      <c r="G50" s="17" t="s">
        <v>4</v>
      </c>
      <c r="H50" s="2"/>
    </row>
    <row r="51" spans="1:8" x14ac:dyDescent="0.25">
      <c r="A51" s="2"/>
      <c r="B51" s="46" t="s">
        <v>130</v>
      </c>
      <c r="C51" s="22">
        <v>2016</v>
      </c>
      <c r="D51" s="22">
        <v>75</v>
      </c>
      <c r="E51" s="9">
        <v>298943.84000000003</v>
      </c>
      <c r="F51" s="9">
        <f t="shared" si="0"/>
        <v>3985.9178666666671</v>
      </c>
      <c r="G51" s="17" t="s">
        <v>4</v>
      </c>
      <c r="H51" s="2"/>
    </row>
    <row r="52" spans="1:8" x14ac:dyDescent="0.25">
      <c r="A52" s="2"/>
      <c r="B52" s="83" t="s">
        <v>54</v>
      </c>
      <c r="C52" s="84"/>
      <c r="D52" s="84"/>
      <c r="E52" s="85"/>
      <c r="F52" s="15">
        <f>SUM(F10:F51)</f>
        <v>3221640.3976666662</v>
      </c>
      <c r="G52" s="16" t="s">
        <v>4</v>
      </c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DFE9" sheet="1" objects="1" scenarios="1"/>
  <mergeCells count="4">
    <mergeCell ref="B52:E5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167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238792251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237389190</v>
      </c>
      <c r="H10" s="17" t="s">
        <v>4</v>
      </c>
      <c r="I10" s="2"/>
    </row>
    <row r="11" spans="1:9" x14ac:dyDescent="0.25">
      <c r="A11" s="2"/>
      <c r="B11" s="83" t="s">
        <v>168</v>
      </c>
      <c r="C11" s="84"/>
      <c r="D11" s="84"/>
      <c r="E11" s="84"/>
      <c r="F11" s="85"/>
      <c r="G11" s="15">
        <f>G9-G10</f>
        <v>1403061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169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2793462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8465855</v>
      </c>
      <c r="H16" s="17" t="s">
        <v>4</v>
      </c>
      <c r="I16" s="2"/>
    </row>
    <row r="17" spans="1:9" x14ac:dyDescent="0.25">
      <c r="A17" s="2"/>
      <c r="B17" s="83" t="s">
        <v>169</v>
      </c>
      <c r="C17" s="84"/>
      <c r="D17" s="84"/>
      <c r="E17" s="84"/>
      <c r="F17" s="85"/>
      <c r="G17" s="15">
        <f>G15-G16</f>
        <v>-5672393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170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23387881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18910000</v>
      </c>
      <c r="H22" s="17" t="s">
        <v>4</v>
      </c>
      <c r="I22" s="2"/>
    </row>
    <row r="23" spans="1:9" x14ac:dyDescent="0.25">
      <c r="A23" s="2"/>
      <c r="B23" s="83" t="s">
        <v>170</v>
      </c>
      <c r="C23" s="84"/>
      <c r="D23" s="84"/>
      <c r="E23" s="84"/>
      <c r="F23" s="85"/>
      <c r="G23" s="15">
        <f>G21-G22</f>
        <v>4477881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2016'!F52</f>
        <v>3221640.3976666662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5064036.2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-1842395.802333334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579682548.49254704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61203034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21575634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8105915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10460888.5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101345471.5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10326301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101853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10428154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-48723174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-57074994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-2856109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-3119349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-111773626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-0.5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617787734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5486401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623274135</v>
      </c>
      <c r="F35" s="20" t="s">
        <v>4</v>
      </c>
      <c r="G35" s="12">
        <f>-E35</f>
        <v>-623274135</v>
      </c>
      <c r="H35" s="20" t="s">
        <v>4</v>
      </c>
      <c r="I35" s="2"/>
    </row>
    <row r="36" spans="1:9" x14ac:dyDescent="0.25">
      <c r="A36" s="2"/>
      <c r="B36" s="83" t="s">
        <v>163</v>
      </c>
      <c r="C36" s="84"/>
      <c r="D36" s="84"/>
      <c r="E36" s="84"/>
      <c r="F36" s="85"/>
      <c r="G36" s="15">
        <f>$G$9+$G$28+$G$30+$G$35</f>
        <v>-43591586.507452965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161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162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157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175</v>
      </c>
      <c r="C16" s="77"/>
      <c r="D16" s="77"/>
      <c r="E16" s="78"/>
      <c r="F16" s="90" t="s">
        <v>158</v>
      </c>
      <c r="G16" s="90"/>
      <c r="H16" s="2"/>
    </row>
    <row r="17" spans="1:8" x14ac:dyDescent="0.25">
      <c r="A17" s="2"/>
      <c r="B17" s="71" t="s">
        <v>172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159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160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2018-08-10T08:59:50Z</dcterms:modified>
</cp:coreProperties>
</file>