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16" i="11" l="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E25" i="22"/>
  <c r="G18" i="22"/>
  <c r="G24" i="22" l="1"/>
  <c r="G18" i="19"/>
  <c r="G19" i="19" s="1"/>
  <c r="E15" i="22" s="1"/>
  <c r="G15" i="22" l="1"/>
  <c r="E23" i="22"/>
  <c r="E27" i="22" s="1"/>
  <c r="E15" i="13"/>
  <c r="F11" i="11"/>
  <c r="F17" i="11"/>
  <c r="G23" i="22" l="1"/>
  <c r="G30" i="13"/>
  <c r="E35" i="13" l="1"/>
  <c r="G35" i="13" s="1"/>
  <c r="E27" i="13"/>
  <c r="E19" i="13"/>
  <c r="G11" i="12"/>
  <c r="G23" i="12"/>
  <c r="G17" i="12"/>
  <c r="F10" i="11"/>
  <c r="F18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<sst xmlns="http://schemas.openxmlformats.org/spreadsheetml/2006/main" count="309" uniqueCount="154">
  <si>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</si>
  <si>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</si>
  <si>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</si>
  <si>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</si>
  <si>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</si>
  <si>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</si>
  <si>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</si>
  <si>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</si>
  <si>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</si>
  <si>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</si>
  <si>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</si>
  <si>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</si>
  <si>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</si>
  <si>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</si>
  <si>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</si>
  <si>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</si>
  <si>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</si>
  <si>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</si>
  <si>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</si>
  <si>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</si>
  <si>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</si>
  <si>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</si>
  <si>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</si>
  <si>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</si>
  <si>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</si>
  <si>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</si>
  <si>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</si>
  <si>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</si>
  <si>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</si>
  <si>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</si>
  <si>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</si>
  <si>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</si>
  <si>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</si>
  <si>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</si>
  <si>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</si>
  <si>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</si>
  <si>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</si>
  <si>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</si>
  <si>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</si>
  <si>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</si>
  <si>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</si>
  <si>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</si>
  <si>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</si>
  <si>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</si>
  <si>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</si>
  <si>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</si>
  <si>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</si>
  <si>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</si>
  <si>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</si>
  <si>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</si>
  <si>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</si>
  <si>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</si>
  <si>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</si>
  <si>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</si>
  <si>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</si>
  <si>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</si>
  <si>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</si>
  <si>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</si>
  <si>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</si>
  <si>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</si>
  <si>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</si>
  <si>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</si>
  <si>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</si>
  <si>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</si>
  <si>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</si>
  <si>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</si>
  <si>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</si>
  <si>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</si>
  <si>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</si>
  <si>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</si>
  <si>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</si>
  <si>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</si>
  <si>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</si>
  <si>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</si>
  <si>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</si>
  <si>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</si>
  <si>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</si>
  <si>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</si>
  <si>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</si>
  <si>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</si>
  <si>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</si>
  <si>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</si>
  <si>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</si>
  <si>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</si>
  <si>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</si>
  <si>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</si>
  <si>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</si>
  <si>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</si>
  <si>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</si>
  <si>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</si>
  <si>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</si>
  <si>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</si>
  <si>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</si>
  <si>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</si>
  <si>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</si>
  <si>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</si>
  <si>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</si>
  <si>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</si>
  <si>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</si>
  <si>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</si>
  <si>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</si>
  <si>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</si>
  <si>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</si>
  <si>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</si>
  <si>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</si>
  <si>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</si>
  <si>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</si>
  <si>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</si>
  <si>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</si>
  <si>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</si>
  <si>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</si>
  <si>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</si>
  <si>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</si>
  <si>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</si>
  <si>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</si>
  <si>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</si>
  <si>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</si>
  <si>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</si>
  <si>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Stik på ledningsnet, Konstruktioner</t>
  </si>
  <si>
    <t>Ø110 mm &lt; Ledningsnet ≤ Ø 250 mm</t>
  </si>
  <si>
    <t>SRO(Software)</t>
  </si>
  <si>
    <t>Rentvandsbeholder  element</t>
  </si>
  <si>
    <t>Udpumpningsanlæg, rentvandspumper på vandværk</t>
  </si>
  <si>
    <t>Etageareal vandbehandlingsbygning</t>
  </si>
  <si>
    <t>Boring (inkl. etablering, forerør, filter og prøvepumpning)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</si>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</sst>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148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30764066.640625671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8730549.6445460711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4711047.2818616247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17911664.326427285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151</v>
      </c>
      <c r="C13" s="41"/>
      <c r="D13" s="42"/>
      <c r="E13" s="31" t="s">
        <v>101</v>
      </c>
      <c r="F13" s="8" t="s">
        <v>4</v>
      </c>
      <c r="G13" s="32">
        <v>-416414.03593166056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150</v>
      </c>
      <c r="C14" s="41"/>
      <c r="D14" s="42"/>
      <c r="E14" s="31" t="s">
        <v>101</v>
      </c>
      <c r="F14" s="8" t="s">
        <v>4</v>
      </c>
      <c r="G14" s="32">
        <v>-161432.61682129104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863553.01800899929</v>
      </c>
      <c r="F15" s="8" t="s">
        <v>4</v>
      </c>
      <c r="G15" s="33">
        <f>E15*(1+E30/100)</f>
        <v>878665.19582415686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-219085.22999999998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-173521.32904018089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134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15112.177815157487</v>
      </c>
      <c r="F23" s="8" t="s">
        <v>4</v>
      </c>
      <c r="G23" s="32">
        <f>SUM(G10:G15,G18:G22)*$E$30/100</f>
        <v>553946.39642835816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-251130.08234901342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-73314.949799990893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31642731.836449828</v>
      </c>
      <c r="F27" s="29" t="s">
        <v>4</v>
      </c>
      <c r="G27" s="37">
        <f>SUM(G10:G26)</f>
        <v>31490974.601145353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141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142</v>
      </c>
      <c r="C31" s="72"/>
      <c r="D31" s="73"/>
      <c r="E31" s="38">
        <v>0.59365343740020438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143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8580392.7710526492</v>
      </c>
      <c r="H9" s="17" t="s">
        <v>4</v>
      </c>
      <c r="I9" s="2"/>
    </row>
    <row r="10" spans="1:9" x14ac:dyDescent="0.25">
      <c r="A10" s="2"/>
      <c r="B10" s="79" t="s">
        <v>153</v>
      </c>
      <c r="C10" s="72"/>
      <c r="D10" s="72"/>
      <c r="E10" s="72"/>
      <c r="F10" s="73"/>
      <c r="G10" s="9">
        <v>741188.80475179281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4630021.8986355029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17603601.303614039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30814015.973302193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126</v>
      </c>
      <c r="C10" s="72"/>
      <c r="D10" s="72"/>
      <c r="E10" s="45">
        <v>560191.15359999996</v>
      </c>
      <c r="F10" s="17" t="s">
        <v>4</v>
      </c>
      <c r="G10" s="9">
        <v>562328</v>
      </c>
      <c r="H10" s="17" t="s">
        <v>4</v>
      </c>
      <c r="I10" s="2"/>
    </row>
    <row r="11" spans="1:9" x14ac:dyDescent="0.25">
      <c r="A11" s="2"/>
      <c r="B11" s="71" t="s">
        <v>127</v>
      </c>
      <c r="C11" s="72"/>
      <c r="D11" s="72"/>
      <c r="E11" s="45">
        <v>20617.355199999998</v>
      </c>
      <c r="F11" s="17" t="s">
        <v>4</v>
      </c>
      <c r="G11" s="9">
        <v>20696</v>
      </c>
      <c r="H11" s="17" t="s">
        <v>4</v>
      </c>
      <c r="I11" s="2"/>
    </row>
    <row r="12" spans="1:9" x14ac:dyDescent="0.25">
      <c r="A12" s="2"/>
      <c r="B12" s="71" t="s">
        <v>128</v>
      </c>
      <c r="C12" s="72"/>
      <c r="D12" s="72"/>
      <c r="E12" s="45">
        <v>488138</v>
      </c>
      <c r="F12" s="17" t="s">
        <v>4</v>
      </c>
      <c r="G12" s="9">
        <v>52362</v>
      </c>
      <c r="H12" s="17" t="s">
        <v>4</v>
      </c>
      <c r="I12" s="2"/>
    </row>
    <row r="13" spans="1:9" x14ac:dyDescent="0.25">
      <c r="A13" s="2"/>
      <c r="B13" s="71" t="s">
        <v>129</v>
      </c>
      <c r="C13" s="72"/>
      <c r="D13" s="72"/>
      <c r="E13" s="45">
        <v>32399.4126</v>
      </c>
      <c r="F13" s="17" t="s">
        <v>4</v>
      </c>
      <c r="G13" s="9">
        <v>50210</v>
      </c>
      <c r="H13" s="17" t="s">
        <v>4</v>
      </c>
      <c r="I13" s="2"/>
    </row>
    <row r="14" spans="1:9" x14ac:dyDescent="0.25">
      <c r="A14" s="2"/>
      <c r="B14" s="71" t="s">
        <v>130</v>
      </c>
      <c r="C14" s="72"/>
      <c r="D14" s="72"/>
      <c r="E14" s="45">
        <v>11745568.5864</v>
      </c>
      <c r="F14" s="17" t="s">
        <v>4</v>
      </c>
      <c r="G14" s="9">
        <v>10676088</v>
      </c>
      <c r="H14" s="17" t="s">
        <v>4</v>
      </c>
      <c r="I14" s="2"/>
    </row>
    <row r="15" spans="1:9" x14ac:dyDescent="0.25">
      <c r="A15" s="2"/>
      <c r="B15" s="71" t="s">
        <v>131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132</v>
      </c>
      <c r="C16" s="72"/>
      <c r="D16" s="72"/>
      <c r="E16" s="45">
        <v>4535924.7374</v>
      </c>
      <c r="F16" s="17" t="s">
        <v>4</v>
      </c>
      <c r="G16" s="9">
        <v>6869856</v>
      </c>
      <c r="H16" s="17" t="s">
        <v>4</v>
      </c>
      <c r="I16" s="2"/>
    </row>
    <row r="17" spans="1:9" x14ac:dyDescent="0.25">
      <c r="A17" s="2"/>
      <c r="B17" s="71" t="s">
        <v>133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848700.7547999993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863553.01800899929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-8111932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-8111931.5333333332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-0.46666666679084301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0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x14ac:dyDescent="0.25">
      <c r="A10" s="2"/>
      <c r="B10" s="46" t="s">
        <v>118</v>
      </c>
      <c r="C10" s="22">
        <v>2016</v>
      </c>
      <c r="D10" s="22">
        <v>75</v>
      </c>
      <c r="E10" s="9">
        <v>237671.61</v>
      </c>
      <c r="F10" s="9">
        <f>E10/D10</f>
        <v>3168.9548</v>
      </c>
      <c r="G10" s="17" t="s">
        <v>4</v>
      </c>
      <c r="H10" s="2"/>
    </row>
    <row r="11" spans="1:8" x14ac:dyDescent="0.25">
      <c r="A11" s="2"/>
      <c r="B11" s="46" t="s">
        <v>119</v>
      </c>
      <c r="C11" s="22">
        <v>2016</v>
      </c>
      <c r="D11" s="22">
        <v>75</v>
      </c>
      <c r="E11" s="9">
        <v>7026968.9299999997</v>
      </c>
      <c r="F11" s="9">
        <f t="shared" ref="F11:F17" si="0">E11/D11</f>
        <v>93692.919066666669</v>
      </c>
      <c r="G11" s="17" t="s">
        <v>4</v>
      </c>
      <c r="H11" s="2"/>
    </row>
    <row r="12" spans="1:8" x14ac:dyDescent="0.25">
      <c r="A12" s="2"/>
      <c r="B12" s="46" t="s">
        <v>120</v>
      </c>
      <c r="C12" s="22">
        <v>2016</v>
      </c>
      <c r="D12" s="22">
        <v>5</v>
      </c>
      <c r="E12" s="9">
        <v>26977.22</v>
      </c>
      <c r="F12" s="9">
        <f t="shared" si="0"/>
        <v>5395.4440000000004</v>
      </c>
      <c r="G12" s="17" t="s">
        <v>4</v>
      </c>
      <c r="H12" s="2"/>
    </row>
    <row r="13" spans="1:8" x14ac:dyDescent="0.25">
      <c r="A13" s="2"/>
      <c r="B13" s="46" t="s">
        <v>121</v>
      </c>
      <c r="C13" s="22">
        <v>2016</v>
      </c>
      <c r="D13" s="22">
        <v>50</v>
      </c>
      <c r="E13" s="9">
        <v>9870</v>
      </c>
      <c r="F13" s="9">
        <f t="shared" si="0"/>
        <v>197.4</v>
      </c>
      <c r="G13" s="17" t="s">
        <v>4</v>
      </c>
      <c r="H13" s="2"/>
    </row>
    <row r="14" spans="1:8" ht="26.25" x14ac:dyDescent="0.25">
      <c r="A14" s="2"/>
      <c r="B14" s="46" t="s">
        <v>122</v>
      </c>
      <c r="C14" s="22">
        <v>2016</v>
      </c>
      <c r="D14" s="22">
        <v>25</v>
      </c>
      <c r="E14" s="9">
        <v>360297.82</v>
      </c>
      <c r="F14" s="9">
        <f t="shared" si="0"/>
        <v>14411.9128</v>
      </c>
      <c r="G14" s="17" t="s">
        <v>4</v>
      </c>
      <c r="H14" s="2"/>
    </row>
    <row r="15" spans="1:8" x14ac:dyDescent="0.25">
      <c r="A15" s="2"/>
      <c r="B15" s="46" t="s">
        <v>123</v>
      </c>
      <c r="C15" s="22">
        <v>2016</v>
      </c>
      <c r="D15" s="22">
        <v>75</v>
      </c>
      <c r="E15" s="9">
        <v>597000</v>
      </c>
      <c r="F15" s="9">
        <f t="shared" si="0"/>
        <v>7960</v>
      </c>
      <c r="G15" s="17" t="s">
        <v>4</v>
      </c>
      <c r="H15" s="2"/>
    </row>
    <row r="16" spans="1:8" ht="26.25" x14ac:dyDescent="0.25">
      <c r="A16" s="2"/>
      <c r="B16" s="46" t="s">
        <v>124</v>
      </c>
      <c r="C16" s="22">
        <v>2016</v>
      </c>
      <c r="D16" s="22">
        <v>30</v>
      </c>
      <c r="E16" s="9">
        <v>1608.54</v>
      </c>
      <c r="F16" s="9">
        <f t="shared" si="0"/>
        <v>53.618000000000002</v>
      </c>
      <c r="G16" s="17" t="s">
        <v>4</v>
      </c>
      <c r="H16" s="2"/>
    </row>
    <row r="17" spans="1:8" ht="26.25" x14ac:dyDescent="0.25">
      <c r="A17" s="2"/>
      <c r="B17" s="46" t="s">
        <v>125</v>
      </c>
      <c r="C17" s="22">
        <v>2016</v>
      </c>
      <c r="D17" s="22">
        <v>10</v>
      </c>
      <c r="E17" s="9">
        <v>1400610.28</v>
      </c>
      <c r="F17" s="9">
        <f t="shared" si="0"/>
        <v>140061.02799999999</v>
      </c>
      <c r="G17" s="17" t="s">
        <v>4</v>
      </c>
      <c r="H17" s="2"/>
    </row>
    <row r="18" spans="1:8" x14ac:dyDescent="0.25">
      <c r="A18" s="2"/>
      <c r="B18" s="83" t="s">
        <v>54</v>
      </c>
      <c r="C18" s="84"/>
      <c r="D18" s="84"/>
      <c r="E18" s="85"/>
      <c r="F18" s="15">
        <f>SUM(F10:F17)</f>
        <v>264941.27666666667</v>
      </c>
      <c r="G18" s="16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144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18254577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17628930</v>
      </c>
      <c r="H10" s="17" t="s">
        <v>4</v>
      </c>
      <c r="I10" s="2"/>
    </row>
    <row r="11" spans="1:9" x14ac:dyDescent="0.25">
      <c r="A11" s="2"/>
      <c r="B11" s="83" t="s">
        <v>145</v>
      </c>
      <c r="C11" s="84"/>
      <c r="D11" s="84"/>
      <c r="E11" s="84"/>
      <c r="F11" s="85"/>
      <c r="G11" s="15">
        <f>G9-G10</f>
        <v>625647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146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515313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42025</v>
      </c>
      <c r="H16" s="17" t="s">
        <v>4</v>
      </c>
      <c r="I16" s="2"/>
    </row>
    <row r="17" spans="1:9" x14ac:dyDescent="0.25">
      <c r="A17" s="2"/>
      <c r="B17" s="83" t="s">
        <v>146</v>
      </c>
      <c r="C17" s="84"/>
      <c r="D17" s="84"/>
      <c r="E17" s="84"/>
      <c r="F17" s="85"/>
      <c r="G17" s="15">
        <f>G15-G16</f>
        <v>473288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147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397257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1577000</v>
      </c>
      <c r="H22" s="17" t="s">
        <v>4</v>
      </c>
      <c r="I22" s="2"/>
    </row>
    <row r="23" spans="1:9" x14ac:dyDescent="0.25">
      <c r="A23" s="2"/>
      <c r="B23" s="83" t="s">
        <v>147</v>
      </c>
      <c r="C23" s="84"/>
      <c r="D23" s="84"/>
      <c r="E23" s="84"/>
      <c r="F23" s="85"/>
      <c r="G23" s="15">
        <f>G21-G22</f>
        <v>-1179743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2016'!F18</f>
        <v>264941.27666666667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403218.50666666665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-138277.22999999998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29408716.877626486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2466919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934399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-644207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624338.20666666667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3381449.2066666665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487048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487048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-905619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-2905212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0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-57666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-3868497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0.20666666654869914</v>
      </c>
      <c r="F28" s="20" t="s">
        <v>4</v>
      </c>
      <c r="G28" s="1">
        <f>IF(E28&lt;0,0,-E28)</f>
        <v>-0.20666666654869914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29582238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0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29582238</v>
      </c>
      <c r="F35" s="20" t="s">
        <v>4</v>
      </c>
      <c r="G35" s="12">
        <f>-E35</f>
        <v>-29582238</v>
      </c>
      <c r="H35" s="20" t="s">
        <v>4</v>
      </c>
      <c r="I35" s="2"/>
    </row>
    <row r="36" spans="1:9" x14ac:dyDescent="0.25">
      <c r="A36" s="2"/>
      <c r="B36" s="83" t="s">
        <v>140</v>
      </c>
      <c r="C36" s="84"/>
      <c r="D36" s="84"/>
      <c r="E36" s="84"/>
      <c r="F36" s="85"/>
      <c r="G36" s="15">
        <f>$G$9+$G$28+$G$30+$G$35</f>
        <v>-173521.32904018089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138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139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134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152</v>
      </c>
      <c r="C16" s="77"/>
      <c r="D16" s="77"/>
      <c r="E16" s="78"/>
      <c r="F16" s="90" t="s">
        <v>135</v>
      </c>
      <c r="G16" s="90"/>
      <c r="H16" s="2"/>
    </row>
    <row r="17" spans="1:8" x14ac:dyDescent="0.25">
      <c r="A17" s="2"/>
      <c r="B17" s="71" t="s">
        <v>149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136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137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2018-08-10T08:59:54Z</dcterms:modified>
</cp:coreProperties>
</file>