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2" i="11" l="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4" i="22" l="1"/>
  <c r="G18" i="19"/>
  <c r="G19" i="19" s="1"/>
  <c r="E15" i="22" s="1"/>
  <c r="G15" i="22" l="1"/>
  <c r="E23" i="22"/>
  <c r="E27" i="22" s="1"/>
  <c r="E15" i="13"/>
  <c r="F11" i="11"/>
  <c r="F13" i="11"/>
  <c r="G23" i="22" l="1"/>
  <c r="G30" i="13"/>
  <c r="E35" i="13" l="1"/>
  <c r="G35" i="13" s="1"/>
  <c r="E27" i="13"/>
  <c r="E19" i="13"/>
  <c r="G11" i="12"/>
  <c r="G23" i="12"/>
  <c r="G17" i="12"/>
  <c r="F10" i="11"/>
  <c r="F14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<sst xmlns="http://schemas.openxmlformats.org/spreadsheetml/2006/main" count="301" uniqueCount="150">
  <si>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</si>
  <si>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</si>
  <si>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</si>
  <si>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</si>
  <si>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</si>
  <si>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</si>
  <si>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</si>
  <si>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</si>
  <si>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</si>
  <si>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</si>
  <si>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</si>
  <si>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</si>
  <si>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</si>
  <si>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</si>
  <si>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</si>
  <si>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</si>
  <si>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</si>
  <si>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</si>
  <si>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</si>
  <si>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</si>
  <si>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</si>
  <si>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</si>
  <si>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</si>
  <si>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</si>
  <si>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</si>
  <si>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</si>
  <si>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</si>
  <si>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</si>
  <si>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</si>
  <si>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</si>
  <si>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</si>
  <si>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</si>
  <si>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</si>
  <si>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</si>
  <si>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</si>
  <si>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</si>
  <si>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</si>
  <si>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</si>
  <si>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</si>
  <si>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</si>
  <si>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</si>
  <si>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</si>
  <si>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</si>
  <si>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</si>
  <si>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</si>
  <si>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</si>
  <si>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</si>
  <si>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</si>
  <si>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</si>
  <si>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</si>
  <si>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</si>
  <si>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</si>
  <si>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</si>
  <si>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</si>
  <si>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</si>
  <si>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</si>
  <si>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</si>
  <si>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</si>
  <si>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</si>
  <si>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</si>
  <si>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</si>
  <si>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</si>
  <si>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</si>
  <si>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</si>
  <si>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</si>
  <si>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</si>
  <si>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</si>
  <si>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</si>
  <si>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</si>
  <si>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</si>
  <si>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</si>
  <si>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</si>
  <si>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</si>
  <si>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</si>
  <si>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</si>
  <si>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</si>
  <si>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</si>
  <si>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</si>
  <si>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</si>
  <si>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</si>
  <si>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</si>
  <si>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</si>
  <si>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</si>
  <si>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</si>
  <si>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</si>
  <si>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</si>
  <si>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</si>
  <si>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</si>
  <si>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</si>
  <si>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</si>
  <si>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</si>
  <si>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</si>
  <si>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</si>
  <si>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</si>
  <si>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</si>
  <si>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</si>
  <si>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</si>
  <si>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</si>
  <si>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</si>
  <si>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</si>
  <si>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</si>
  <si>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</si>
  <si>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</si>
  <si>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</si>
  <si>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</si>
  <si>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</si>
  <si>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</si>
  <si>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</si>
  <si>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</si>
  <si>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</si>
  <si>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</si>
  <si>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</si>
  <si>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</si>
  <si>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</si>
  <si>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</si>
  <si>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</si>
  <si>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</si>
  <si>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</si>
  <si>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Arbejdsplads</t>
  </si>
  <si>
    <t>Boring (inkl. etablering, forerør, filter og prøvepumpning)</t>
  </si>
  <si>
    <t>Instrumenter (flowmåler+tryk transducer+alarmer)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</si>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</sst>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144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59262151.734091006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19468717.367678314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18462594.56864104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26695962.096653007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147</v>
      </c>
      <c r="C13" s="41"/>
      <c r="D13" s="42"/>
      <c r="E13" s="31" t="s">
        <v>101</v>
      </c>
      <c r="F13" s="8" t="s">
        <v>4</v>
      </c>
      <c r="G13" s="32">
        <v>-1156440.0138587325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146</v>
      </c>
      <c r="C14" s="41"/>
      <c r="D14" s="42"/>
      <c r="E14" s="31" t="s">
        <v>101</v>
      </c>
      <c r="F14" s="8" t="s">
        <v>4</v>
      </c>
      <c r="G14" s="32">
        <v>-721995.32136549614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-223536.47446899902</v>
      </c>
      <c r="F15" s="8" t="s">
        <v>4</v>
      </c>
      <c r="G15" s="33">
        <f>E15*(1+E30/100)</f>
        <v>-227448.36277220651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-1810306.9057333334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2341553.6431248337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130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-3911.8883032074827</v>
      </c>
      <c r="F23" s="8" t="s">
        <v>4</v>
      </c>
      <c r="G23" s="32">
        <f>SUM(G10:G15,G18:G22)*$E$30/100</f>
        <v>1094124.3308620786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-692158.60144384927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-382018.8402852451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-3421377.6216931217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59034703.371318802</v>
      </c>
      <c r="F27" s="29" t="s">
        <v>4</v>
      </c>
      <c r="G27" s="37">
        <f>SUM(G10:G26)</f>
        <v>59651206.339807287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137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138</v>
      </c>
      <c r="C31" s="67"/>
      <c r="D31" s="68"/>
      <c r="E31" s="38">
        <v>1.1413519800010086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139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19133874.562828809</v>
      </c>
      <c r="H9" s="17" t="s">
        <v>4</v>
      </c>
      <c r="I9" s="2"/>
    </row>
    <row r="10" spans="1:9" x14ac:dyDescent="0.25">
      <c r="A10" s="2"/>
      <c r="B10" s="74" t="s">
        <v>149</v>
      </c>
      <c r="C10" s="67"/>
      <c r="D10" s="67"/>
      <c r="E10" s="67"/>
      <c r="F10" s="68"/>
      <c r="G10" s="9">
        <v>3222255.3070804197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18145056.087116502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26236817.785408359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63515748.435353667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122</v>
      </c>
      <c r="C10" s="67"/>
      <c r="D10" s="67"/>
      <c r="E10" s="93">
        <v>571276.86719999998</v>
      </c>
      <c r="F10" s="17" t="s">
        <v>4</v>
      </c>
      <c r="G10" s="9">
        <v>462280</v>
      </c>
      <c r="H10" s="17" t="s">
        <v>4</v>
      </c>
      <c r="I10" s="2"/>
    </row>
    <row r="11" spans="1:9" x14ac:dyDescent="0.25">
      <c r="A11" s="2"/>
      <c r="B11" s="66" t="s">
        <v>123</v>
      </c>
      <c r="C11" s="67"/>
      <c r="D11" s="67"/>
      <c r="E11" s="93">
        <v>553339.29</v>
      </c>
      <c r="F11" s="17" t="s">
        <v>4</v>
      </c>
      <c r="G11" s="9">
        <v>241084</v>
      </c>
      <c r="H11" s="17" t="s">
        <v>4</v>
      </c>
      <c r="I11" s="2"/>
    </row>
    <row r="12" spans="1:9" x14ac:dyDescent="0.25">
      <c r="A12" s="2"/>
      <c r="B12" s="66" t="s">
        <v>124</v>
      </c>
      <c r="C12" s="67"/>
      <c r="D12" s="67"/>
      <c r="E12" s="93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66" t="s">
        <v>125</v>
      </c>
      <c r="C13" s="67"/>
      <c r="D13" s="67"/>
      <c r="E13" s="93">
        <v>16199.208199999999</v>
      </c>
      <c r="F13" s="17" t="s">
        <v>4</v>
      </c>
      <c r="G13" s="9">
        <v>69314</v>
      </c>
      <c r="H13" s="17" t="s">
        <v>4</v>
      </c>
      <c r="I13" s="2"/>
    </row>
    <row r="14" spans="1:9" x14ac:dyDescent="0.25">
      <c r="A14" s="2"/>
      <c r="B14" s="66" t="s">
        <v>126</v>
      </c>
      <c r="C14" s="67"/>
      <c r="D14" s="67"/>
      <c r="E14" s="93">
        <v>24766973.501399998</v>
      </c>
      <c r="F14" s="17" t="s">
        <v>4</v>
      </c>
      <c r="G14" s="9">
        <v>24915419</v>
      </c>
      <c r="H14" s="17" t="s">
        <v>4</v>
      </c>
      <c r="I14" s="2"/>
    </row>
    <row r="15" spans="1:9" x14ac:dyDescent="0.25">
      <c r="A15" s="2"/>
      <c r="B15" s="66" t="s">
        <v>127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128</v>
      </c>
      <c r="C16" s="67"/>
      <c r="D16" s="67"/>
      <c r="E16" s="93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66" t="s">
        <v>129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-219691.86679999903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-223536.47446899902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-33474794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-23210661.134920634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-10264132.865079366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3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-3421377.6216931217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x14ac:dyDescent="0.25">
      <c r="A10" s="2"/>
      <c r="B10" s="94" t="s">
        <v>118</v>
      </c>
      <c r="C10" s="22">
        <v>2016</v>
      </c>
      <c r="D10" s="22">
        <v>5</v>
      </c>
      <c r="E10" s="9">
        <v>2036228.37</v>
      </c>
      <c r="F10" s="9">
        <f>E10/D10</f>
        <v>407245.674</v>
      </c>
      <c r="G10" s="17" t="s">
        <v>4</v>
      </c>
      <c r="H10" s="2"/>
    </row>
    <row r="11" spans="1:8" ht="26.25" x14ac:dyDescent="0.25">
      <c r="A11" s="2"/>
      <c r="B11" s="94" t="s">
        <v>119</v>
      </c>
      <c r="C11" s="22">
        <v>2016</v>
      </c>
      <c r="D11" s="22">
        <v>30</v>
      </c>
      <c r="E11" s="9">
        <v>140713</v>
      </c>
      <c r="F11" s="9">
        <f t="shared" ref="F11:F13" si="0">E11/D11</f>
        <v>4690.4333333333334</v>
      </c>
      <c r="G11" s="17" t="s">
        <v>4</v>
      </c>
      <c r="H11" s="2"/>
    </row>
    <row r="12" spans="1:8" ht="26.25" x14ac:dyDescent="0.25">
      <c r="A12" s="2"/>
      <c r="B12" s="94" t="s">
        <v>120</v>
      </c>
      <c r="C12" s="22">
        <v>2016</v>
      </c>
      <c r="D12" s="22">
        <v>10</v>
      </c>
      <c r="E12" s="9">
        <v>1158792.8</v>
      </c>
      <c r="F12" s="9">
        <f>E12/D12</f>
        <v>115879.28</v>
      </c>
      <c r="G12" s="17" t="s">
        <v>4</v>
      </c>
      <c r="H12" s="2"/>
    </row>
    <row r="13" spans="1:8" x14ac:dyDescent="0.25">
      <c r="A13" s="2"/>
      <c r="B13" s="94" t="s">
        <v>121</v>
      </c>
      <c r="C13" s="22">
        <v>2016</v>
      </c>
      <c r="D13" s="22">
        <v>75</v>
      </c>
      <c r="E13" s="9">
        <v>7550888.0199999996</v>
      </c>
      <c r="F13" s="9">
        <f t="shared" si="0"/>
        <v>100678.50693333332</v>
      </c>
      <c r="G13" s="17" t="s">
        <v>4</v>
      </c>
      <c r="H13" s="2"/>
    </row>
    <row r="14" spans="1:8" x14ac:dyDescent="0.25">
      <c r="A14" s="2"/>
      <c r="B14" s="78" t="s">
        <v>54</v>
      </c>
      <c r="C14" s="79"/>
      <c r="D14" s="79"/>
      <c r="E14" s="80"/>
      <c r="F14" s="15">
        <f>SUM(F10:F13)</f>
        <v>628493.89426666673</v>
      </c>
      <c r="G14" s="16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</sheetData>
  <sheetProtection password="DFE9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140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25908497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27112620</v>
      </c>
      <c r="H10" s="17" t="s">
        <v>4</v>
      </c>
      <c r="I10" s="2"/>
    </row>
    <row r="11" spans="1:9" x14ac:dyDescent="0.25">
      <c r="A11" s="2"/>
      <c r="B11" s="78" t="s">
        <v>141</v>
      </c>
      <c r="C11" s="79"/>
      <c r="D11" s="79"/>
      <c r="E11" s="79"/>
      <c r="F11" s="80"/>
      <c r="G11" s="15">
        <f>G9-G10</f>
        <v>-1204123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142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-580190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-297611</v>
      </c>
      <c r="H16" s="17" t="s">
        <v>4</v>
      </c>
      <c r="I16" s="2"/>
    </row>
    <row r="17" spans="1:9" x14ac:dyDescent="0.25">
      <c r="A17" s="2"/>
      <c r="B17" s="78" t="s">
        <v>142</v>
      </c>
      <c r="C17" s="79"/>
      <c r="D17" s="79"/>
      <c r="E17" s="79"/>
      <c r="F17" s="80"/>
      <c r="G17" s="15">
        <f>G15-G16</f>
        <v>-282579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143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1325000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1525000</v>
      </c>
      <c r="H22" s="17" t="s">
        <v>4</v>
      </c>
      <c r="I22" s="2"/>
    </row>
    <row r="23" spans="1:9" x14ac:dyDescent="0.25">
      <c r="A23" s="2"/>
      <c r="B23" s="78" t="s">
        <v>143</v>
      </c>
      <c r="C23" s="79"/>
      <c r="D23" s="79"/>
      <c r="E23" s="79"/>
      <c r="F23" s="80"/>
      <c r="G23" s="15">
        <f>G21-G22</f>
        <v>-200000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2016'!F14</f>
        <v>628493.89426666673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752098.8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-123604.90573333332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66028458.843124837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12701710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2910383.9733333332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1101093.4266666663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1529622.8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18242810.199999999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4904211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4904211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-409530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-10886622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-6037057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-17333209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5813812.1999999993</v>
      </c>
      <c r="F28" s="20" t="s">
        <v>4</v>
      </c>
      <c r="G28" s="1">
        <f>IF(E28&lt;0,0,-E28)</f>
        <v>-5813812.1999999993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3057392</v>
      </c>
      <c r="F30" s="20" t="s">
        <v>4</v>
      </c>
      <c r="G30" s="12">
        <f>-$E$30</f>
        <v>-3057392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54729759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85942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54815701</v>
      </c>
      <c r="F35" s="20" t="s">
        <v>4</v>
      </c>
      <c r="G35" s="12">
        <f>-E35</f>
        <v>-54815701</v>
      </c>
      <c r="H35" s="20" t="s">
        <v>4</v>
      </c>
      <c r="I35" s="2"/>
    </row>
    <row r="36" spans="1:9" x14ac:dyDescent="0.25">
      <c r="A36" s="2"/>
      <c r="B36" s="78" t="s">
        <v>136</v>
      </c>
      <c r="C36" s="79"/>
      <c r="D36" s="79"/>
      <c r="E36" s="79"/>
      <c r="F36" s="80"/>
      <c r="G36" s="15">
        <f>$G$9+$G$28+$G$30+$G$35</f>
        <v>2341553.6431248337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134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135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130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148</v>
      </c>
      <c r="C16" s="72"/>
      <c r="D16" s="72"/>
      <c r="E16" s="73"/>
      <c r="F16" s="85" t="s">
        <v>131</v>
      </c>
      <c r="G16" s="85"/>
      <c r="H16" s="2"/>
    </row>
    <row r="17" spans="1:8" x14ac:dyDescent="0.25">
      <c r="A17" s="2"/>
      <c r="B17" s="66" t="s">
        <v>145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132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133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2018-08-10T09:05:36Z</dcterms:modified>
</cp:coreProperties>
</file>