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20" i="19" l="1"/>
  <c r="G21" i="19" s="1"/>
  <c r="E15" i="22" s="1"/>
  <c r="G15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E23" i="22"/>
  <c r="G18" i="22"/>
  <c r="G23" i="22" l="1"/>
  <c r="G24" i="22"/>
  <c r="E27" i="22"/>
  <c r="E15" i="13" l="1"/>
  <c r="F11" i="11"/>
  <c r="F15" i="11"/>
  <c r="G30" i="13" l="1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<sst xmlns="http://schemas.openxmlformats.org/spreadsheetml/2006/main" count="311" uniqueCount="154">
  <si>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</si>
  <si>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</si>
  <si>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</si>
  <si>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</si>
  <si>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</si>
  <si>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</si>
  <si>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</si>
  <si>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</si>
  <si>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</si>
  <si>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</si>
  <si>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</si>
  <si>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</si>
  <si>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</si>
  <si>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</si>
  <si>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</si>
  <si>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</si>
  <si>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</si>
  <si>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</si>
  <si>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</si>
  <si>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</si>
  <si>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</si>
  <si>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</si>
  <si>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</si>
  <si>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</si>
  <si>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</si>
  <si>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</si>
  <si>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</si>
  <si>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</si>
  <si>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</si>
  <si>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</si>
  <si>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</si>
  <si>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</si>
  <si>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</si>
  <si>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</si>
  <si>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</si>
  <si>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</si>
  <si>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</si>
  <si>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</si>
  <si>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</si>
  <si>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</si>
  <si>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</si>
  <si>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</si>
  <si>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</si>
  <si>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</si>
  <si>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</si>
  <si>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</si>
  <si>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</si>
  <si>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</si>
  <si>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</si>
  <si>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</si>
  <si>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</si>
  <si>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</si>
  <si>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</si>
  <si>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</si>
  <si>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</si>
  <si>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</si>
  <si>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</si>
  <si>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</si>
  <si>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</si>
  <si>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</si>
  <si>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</si>
  <si>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</si>
  <si>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</si>
  <si>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</si>
  <si>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</si>
  <si>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</si>
  <si>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</si>
  <si>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</si>
  <si>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</si>
  <si>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</si>
  <si>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</si>
  <si>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</si>
  <si>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</si>
  <si>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</si>
  <si>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</si>
  <si>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</si>
  <si>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</si>
  <si>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</si>
  <si>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</si>
  <si>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</si>
  <si>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</si>
  <si>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</si>
  <si>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</si>
  <si>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</si>
  <si>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</si>
  <si>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</si>
  <si>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</si>
  <si>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</si>
  <si>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</si>
  <si>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</si>
  <si>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</si>
  <si>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</si>
  <si>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</si>
  <si>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</si>
  <si>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</si>
  <si>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</si>
  <si>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</si>
  <si>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</si>
  <si>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</si>
  <si>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</si>
  <si>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</si>
  <si>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</si>
  <si>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</si>
  <si>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</si>
  <si>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</si>
  <si>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</si>
  <si>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</si>
  <si>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</si>
  <si>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</si>
  <si>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</si>
  <si>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</si>
  <si>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</si>
  <si>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</si>
  <si>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</si>
  <si>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</si>
  <si>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</si>
  <si>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</si>
  <si>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</si>
  <si>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SRO-brønd/kvarterbrønd/sektionsbrønd, SRO</t>
  </si>
  <si>
    <t>Arbejdsplads</t>
  </si>
  <si>
    <t>Afregningsmålere, mekaniske</t>
  </si>
  <si>
    <t>Ventiler på ledningsnet ≤ Ø50 mm</t>
  </si>
  <si>
    <t>Ledningsnet ≤ Ø50 mm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</si>
  <si>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</si>
  <si>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</si>
  <si>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</si>
  <si>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</si>
  <si>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</si>
  <si>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</si>
  <si>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</si>
  <si>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</si>
  <si>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</si>
  <si>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</si>
  <si>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Akkumuleret restskat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</si>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</sst>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_-* #,##0.00_-;\-* #,##0.00_-;_-* &quot;-&quot;??_-;_-@_-"/>
    <numFmt numFmtId="171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6" fontId="14" fillId="0" borderId="0"/>
    <xf numFmtId="3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5" fontId="31" fillId="0" borderId="21" applyFill="0" applyAlignment="0" applyProtection="0"/>
    <xf numFmtId="167" fontId="31" fillId="0" borderId="21" applyFill="0" applyAlignment="0" applyProtection="0"/>
    <xf numFmtId="168" fontId="31" fillId="0" borderId="21" applyFill="0" applyAlignment="0" applyProtection="0"/>
    <xf numFmtId="164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0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6" fontId="14" fillId="0" borderId="0"/>
    <xf numFmtId="164" fontId="14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0" fontId="14" fillId="64" borderId="28" applyNumberFormat="0" applyFont="0" applyAlignment="0" applyProtection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164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148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23752690.732218649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6376544.3127555223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4715774.5423810557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13390783.29592183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151</v>
      </c>
      <c r="C13" s="41"/>
      <c r="D13" s="42"/>
      <c r="E13" s="31" t="s">
        <v>101</v>
      </c>
      <c r="F13" s="8" t="s">
        <v>4</v>
      </c>
      <c r="G13" s="32">
        <v>-459430.01109454379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150</v>
      </c>
      <c r="C14" s="41"/>
      <c r="D14" s="42"/>
      <c r="E14" s="31" t="s">
        <v>101</v>
      </c>
      <c r="F14" s="8" t="s">
        <v>4</v>
      </c>
      <c r="G14" s="32">
        <v>-293657.76603220322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omk.'!G21</f>
        <v>538502.47859100031</v>
      </c>
      <c r="F15" s="8" t="s">
        <v>4</v>
      </c>
      <c r="G15" s="33">
        <f>E15*(1+E30/100)</f>
        <v>547926.27196634281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-574302.10500000091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4264039.810878884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134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9423.7933753425059</v>
      </c>
      <c r="F23" s="8" t="s">
        <v>4</v>
      </c>
      <c r="G23" s="32">
        <f>SUM(G10:G15,G18:G22)*$E$30/100</f>
        <v>424863.96130321501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-200054.49365164965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-205125.34001915637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173097.58553791884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24300617.004184991</v>
      </c>
      <c r="F27" s="29" t="s">
        <v>4</v>
      </c>
      <c r="G27" s="37">
        <f>SUM(G10:G26)</f>
        <v>28160460.06494721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141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142</v>
      </c>
      <c r="C31" s="67"/>
      <c r="D31" s="68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143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6266874.0174501445</v>
      </c>
      <c r="H9" s="17" t="s">
        <v>4</v>
      </c>
      <c r="I9" s="2"/>
    </row>
    <row r="10" spans="1:9" x14ac:dyDescent="0.25">
      <c r="A10" s="2"/>
      <c r="B10" s="74" t="s">
        <v>153</v>
      </c>
      <c r="C10" s="67"/>
      <c r="D10" s="67"/>
      <c r="E10" s="67"/>
      <c r="F10" s="68"/>
      <c r="G10" s="9">
        <v>264654.88734612049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4634667.8549199561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13160474.983706959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24062016.85607706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124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125</v>
      </c>
      <c r="C11" s="67"/>
      <c r="D11" s="67"/>
      <c r="E11" s="93">
        <v>43636.548600000002</v>
      </c>
      <c r="F11" s="17" t="s">
        <v>4</v>
      </c>
      <c r="G11" s="9">
        <v>43844.82</v>
      </c>
      <c r="H11" s="17" t="s">
        <v>4</v>
      </c>
      <c r="I11" s="2"/>
    </row>
    <row r="12" spans="1:9" x14ac:dyDescent="0.25">
      <c r="A12" s="2"/>
      <c r="B12" s="66" t="s">
        <v>126</v>
      </c>
      <c r="C12" s="67"/>
      <c r="D12" s="67"/>
      <c r="E12" s="93">
        <v>0</v>
      </c>
      <c r="F12" s="17" t="s">
        <v>4</v>
      </c>
      <c r="G12" s="9">
        <v>42400</v>
      </c>
      <c r="H12" s="17" t="s">
        <v>4</v>
      </c>
      <c r="I12" s="2"/>
    </row>
    <row r="13" spans="1:9" x14ac:dyDescent="0.25">
      <c r="A13" s="2"/>
      <c r="B13" s="66" t="s">
        <v>127</v>
      </c>
      <c r="C13" s="67"/>
      <c r="D13" s="67"/>
      <c r="E13" s="93">
        <v>16199.208199999999</v>
      </c>
      <c r="F13" s="17" t="s">
        <v>4</v>
      </c>
      <c r="G13" s="9">
        <v>30699.96</v>
      </c>
      <c r="H13" s="17" t="s">
        <v>4</v>
      </c>
      <c r="I13" s="2"/>
    </row>
    <row r="14" spans="1:9" x14ac:dyDescent="0.25">
      <c r="A14" s="2"/>
      <c r="B14" s="66" t="s">
        <v>128</v>
      </c>
      <c r="C14" s="67"/>
      <c r="D14" s="67"/>
      <c r="E14" s="93">
        <v>8384468.4862000002</v>
      </c>
      <c r="F14" s="17" t="s">
        <v>4</v>
      </c>
      <c r="G14" s="9">
        <v>7389592.9299999997</v>
      </c>
      <c r="H14" s="17" t="s">
        <v>4</v>
      </c>
      <c r="I14" s="2"/>
    </row>
    <row r="15" spans="1:9" x14ac:dyDescent="0.25">
      <c r="A15" s="2"/>
      <c r="B15" s="66" t="s">
        <v>129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130</v>
      </c>
      <c r="C16" s="67"/>
      <c r="D16" s="67"/>
      <c r="E16" s="93">
        <v>4551128.7418</v>
      </c>
      <c r="F16" s="17" t="s">
        <v>4</v>
      </c>
      <c r="G16" s="9">
        <v>4875495.24</v>
      </c>
      <c r="H16" s="17" t="s">
        <v>4</v>
      </c>
      <c r="I16" s="2"/>
    </row>
    <row r="17" spans="1:9" x14ac:dyDescent="0.25">
      <c r="A17" s="2"/>
      <c r="B17" s="66" t="s">
        <v>131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6" t="s">
        <v>133</v>
      </c>
      <c r="C18" s="87"/>
      <c r="D18" s="88"/>
      <c r="E18" s="93">
        <v>0</v>
      </c>
      <c r="F18" s="17" t="s">
        <v>4</v>
      </c>
      <c r="G18" s="9">
        <v>941616</v>
      </c>
      <c r="H18" s="17" t="s">
        <v>4</v>
      </c>
      <c r="I18" s="2"/>
    </row>
    <row r="19" spans="1:9" x14ac:dyDescent="0.25">
      <c r="A19" s="2"/>
      <c r="B19" s="86" t="s">
        <v>132</v>
      </c>
      <c r="C19" s="87"/>
      <c r="D19" s="87"/>
      <c r="E19" s="93">
        <v>0</v>
      </c>
      <c r="F19" s="17" t="s">
        <v>4</v>
      </c>
      <c r="G19" s="9">
        <v>201024.8</v>
      </c>
      <c r="H19" s="17" t="s">
        <v>4</v>
      </c>
      <c r="I19" s="2"/>
    </row>
    <row r="20" spans="1:9" x14ac:dyDescent="0.25">
      <c r="A20" s="2"/>
      <c r="B20" s="78" t="s">
        <v>86</v>
      </c>
      <c r="C20" s="79"/>
      <c r="D20" s="79"/>
      <c r="E20" s="79"/>
      <c r="F20" s="80"/>
      <c r="G20" s="15">
        <f>SUM(G10:G19)-SUM(E10:E19)</f>
        <v>529240.76520000026</v>
      </c>
      <c r="H20" s="16" t="s">
        <v>4</v>
      </c>
      <c r="I20" s="2"/>
    </row>
    <row r="21" spans="1:9" x14ac:dyDescent="0.25">
      <c r="A21" s="2"/>
      <c r="B21" s="78" t="s">
        <v>87</v>
      </c>
      <c r="C21" s="79"/>
      <c r="D21" s="79"/>
      <c r="E21" s="79"/>
      <c r="F21" s="80"/>
      <c r="G21" s="15">
        <f>G20*(1+'Fane 2. Overblik ØR18-19'!E30/100)</f>
        <v>538502.47859100031</v>
      </c>
      <c r="H21" s="16" t="s">
        <v>4</v>
      </c>
      <c r="I21" s="2"/>
    </row>
    <row r="22" spans="1:9" x14ac:dyDescent="0.25">
      <c r="A22" s="2"/>
      <c r="B22" s="19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18"/>
      <c r="C23" s="18"/>
      <c r="D23" s="18"/>
      <c r="E23" s="18"/>
      <c r="F23" s="18"/>
      <c r="G23" s="18"/>
      <c r="H23" s="18"/>
      <c r="I23" s="2"/>
    </row>
    <row r="24" spans="1:9" x14ac:dyDescent="0.25">
      <c r="A24" s="2"/>
      <c r="B24" s="2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1848433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1329140.2433862435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519292.75661375653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173097.58553791884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10</v>
      </c>
      <c r="E10" s="9">
        <v>66838</v>
      </c>
      <c r="F10" s="9">
        <f>E10/D10</f>
        <v>6683.8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5</v>
      </c>
      <c r="E11" s="9">
        <v>89498</v>
      </c>
      <c r="F11" s="9">
        <f t="shared" ref="F11:F15" si="0">E11/D11</f>
        <v>17899.599999999999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8</v>
      </c>
      <c r="E12" s="9">
        <v>685269</v>
      </c>
      <c r="F12" s="9">
        <f t="shared" si="0"/>
        <v>85658.625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75</v>
      </c>
      <c r="E13" s="9">
        <v>281502</v>
      </c>
      <c r="F13" s="9">
        <f t="shared" si="0"/>
        <v>3753.36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5735007</v>
      </c>
      <c r="F14" s="9">
        <f t="shared" si="0"/>
        <v>76466.759999999995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75</v>
      </c>
      <c r="E15" s="9">
        <v>94294</v>
      </c>
      <c r="F15" s="9">
        <f t="shared" si="0"/>
        <v>1257.2533333333333</v>
      </c>
      <c r="G15" s="17" t="s">
        <v>4</v>
      </c>
      <c r="H15" s="2"/>
    </row>
    <row r="16" spans="1:8" x14ac:dyDescent="0.25">
      <c r="A16" s="2"/>
      <c r="B16" s="78" t="s">
        <v>54</v>
      </c>
      <c r="C16" s="79"/>
      <c r="D16" s="79"/>
      <c r="E16" s="80"/>
      <c r="F16" s="15">
        <f>SUM(F10:F15)</f>
        <v>191719.39833333332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144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13387398.949999999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13911000</v>
      </c>
      <c r="H10" s="17" t="s">
        <v>4</v>
      </c>
      <c r="I10" s="2"/>
    </row>
    <row r="11" spans="1:9" x14ac:dyDescent="0.25">
      <c r="A11" s="2"/>
      <c r="B11" s="78" t="s">
        <v>145</v>
      </c>
      <c r="C11" s="79"/>
      <c r="D11" s="79"/>
      <c r="E11" s="79"/>
      <c r="F11" s="80"/>
      <c r="G11" s="15">
        <f>G9-G10</f>
        <v>-523601.05000000075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146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65982.840000000011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160000</v>
      </c>
      <c r="H16" s="17" t="s">
        <v>4</v>
      </c>
      <c r="I16" s="2"/>
    </row>
    <row r="17" spans="1:9" x14ac:dyDescent="0.25">
      <c r="A17" s="2"/>
      <c r="B17" s="78" t="s">
        <v>146</v>
      </c>
      <c r="C17" s="79"/>
      <c r="D17" s="79"/>
      <c r="E17" s="79"/>
      <c r="F17" s="80"/>
      <c r="G17" s="15">
        <f>G15-G16</f>
        <v>-94017.159999999989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147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174580.03999999998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160000</v>
      </c>
      <c r="H22" s="17" t="s">
        <v>4</v>
      </c>
      <c r="I22" s="2"/>
    </row>
    <row r="23" spans="1:9" x14ac:dyDescent="0.25">
      <c r="A23" s="2"/>
      <c r="B23" s="78" t="s">
        <v>147</v>
      </c>
      <c r="C23" s="79"/>
      <c r="D23" s="79"/>
      <c r="E23" s="79"/>
      <c r="F23" s="80"/>
      <c r="G23" s="15">
        <f>G21-G22</f>
        <v>14580.039999999979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2016'!F16</f>
        <v>191719.39833333332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162983.33333333334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28736.064999999973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29202385.680878885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2966780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1175498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158425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283917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4584620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8000.8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8000.8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-105416.58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-4584620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-312481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-531589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-5534106.5800000001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-941485.78000000026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403499</v>
      </c>
      <c r="F30" s="20" t="s">
        <v>4</v>
      </c>
      <c r="G30" s="12">
        <f>-$E$30</f>
        <v>-403499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24508417.620000001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26429.25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24534846.870000001</v>
      </c>
      <c r="F35" s="20" t="s">
        <v>4</v>
      </c>
      <c r="G35" s="12">
        <f>-E35</f>
        <v>-24534846.870000001</v>
      </c>
      <c r="H35" s="20" t="s">
        <v>4</v>
      </c>
      <c r="I35" s="2"/>
    </row>
    <row r="36" spans="1:9" x14ac:dyDescent="0.25">
      <c r="A36" s="2"/>
      <c r="B36" s="78" t="s">
        <v>140</v>
      </c>
      <c r="C36" s="79"/>
      <c r="D36" s="79"/>
      <c r="E36" s="79"/>
      <c r="F36" s="80"/>
      <c r="G36" s="15">
        <f>$G$9+$G$28+$G$30+$G$35</f>
        <v>4264039.810878884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138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139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134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152</v>
      </c>
      <c r="C16" s="72"/>
      <c r="D16" s="72"/>
      <c r="E16" s="73"/>
      <c r="F16" s="85" t="s">
        <v>135</v>
      </c>
      <c r="G16" s="85"/>
      <c r="H16" s="2"/>
    </row>
    <row r="17" spans="1:8" x14ac:dyDescent="0.25">
      <c r="A17" s="2"/>
      <c r="B17" s="66" t="s">
        <v>149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136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137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2018-08-10T09:35:28Z</dcterms:modified>
</cp:coreProperties>
</file>