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7" i="11" l="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18" i="11"/>
  <c r="G23" i="22" l="1"/>
  <c r="G30" i="13"/>
  <c r="E35" i="13" l="1"/>
  <c r="G35" i="13" s="1"/>
  <c r="E27" i="13"/>
  <c r="E19" i="13"/>
  <c r="G11" i="12"/>
  <c r="G23" i="12"/>
  <c r="G17" i="12"/>
  <c r="F10" i="11"/>
  <c r="F1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<sst xmlns="http://schemas.openxmlformats.org/spreadsheetml/2006/main" count="311" uniqueCount="155">
  <si>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</si>
  <si>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</si>
  <si>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</si>
  <si>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</si>
  <si>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</si>
  <si>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</si>
  <si>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</si>
  <si>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</si>
  <si>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</si>
  <si>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</si>
  <si>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</si>
  <si>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</si>
  <si>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</si>
  <si>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</si>
  <si>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</si>
  <si>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</si>
  <si>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</si>
  <si>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</si>
  <si>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</si>
  <si>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</si>
  <si>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</si>
  <si>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</si>
  <si>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</si>
  <si>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</si>
  <si>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</si>
  <si>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</si>
  <si>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</si>
  <si>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</si>
  <si>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</si>
  <si>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</si>
  <si>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</si>
  <si>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</si>
  <si>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</si>
  <si>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</si>
  <si>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</si>
  <si>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</si>
  <si>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</si>
  <si>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</si>
  <si>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</si>
  <si>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</si>
  <si>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</si>
  <si>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</si>
  <si>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</si>
  <si>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</si>
  <si>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</si>
  <si>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</si>
  <si>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</si>
  <si>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</si>
  <si>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</si>
  <si>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</si>
  <si>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</si>
  <si>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</si>
  <si>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</si>
  <si>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</si>
  <si>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</si>
  <si>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</si>
  <si>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</si>
  <si>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</si>
  <si>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</si>
  <si>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</si>
  <si>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</si>
  <si>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</si>
  <si>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</si>
  <si>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</si>
  <si>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</si>
  <si>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</si>
  <si>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</si>
  <si>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</si>
  <si>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</si>
  <si>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</si>
  <si>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</si>
  <si>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</si>
  <si>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</si>
  <si>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</si>
  <si>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</si>
  <si>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</si>
  <si>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</si>
  <si>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</si>
  <si>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</si>
  <si>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</si>
  <si>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</si>
  <si>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</si>
  <si>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</si>
  <si>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</si>
  <si>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</si>
  <si>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</si>
  <si>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</si>
  <si>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</si>
  <si>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</si>
  <si>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</si>
  <si>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</si>
  <si>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</si>
  <si>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</si>
  <si>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</si>
  <si>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</si>
  <si>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</si>
  <si>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</si>
  <si>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</si>
  <si>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</si>
  <si>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</si>
  <si>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</si>
  <si>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</si>
  <si>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</si>
  <si>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</si>
  <si>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</si>
  <si>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</si>
  <si>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</si>
  <si>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</si>
  <si>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</si>
  <si>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</si>
  <si>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</si>
  <si>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</si>
  <si>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</si>
  <si>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</si>
  <si>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</si>
  <si>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</si>
  <si>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</si>
  <si>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</si>
  <si>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Afregningsmålere, mekaniske</t>
  </si>
  <si>
    <t>Beluftningsanlæg, bundbeluftbning, Mek./EL</t>
  </si>
  <si>
    <t>Boring (inkl. etablering, forerør, filter og prøvepumpning)</t>
  </si>
  <si>
    <t>SRO-brønd/kvarterbrønd/sektionsbrønd, Konstruktioner</t>
  </si>
  <si>
    <t>Stik på ledningsnet, Konstruktioner</t>
  </si>
  <si>
    <t>Ventiler på Ø 50mm &lt; Ledningsnet ≤ Ø110 mm</t>
  </si>
  <si>
    <t>Ventiler på Ø110 mm &lt; Ledningsnet ≤ Ø 250 mm</t>
  </si>
  <si>
    <t>Ø 50mm &lt; Ledningsnet ≤ Ø110 mm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</si>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</sst>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149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31604553.426997706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7494913.3322990611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12283115.296254393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12634906.91549156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152</v>
      </c>
      <c r="C13" s="41"/>
      <c r="D13" s="42"/>
      <c r="E13" s="31" t="s">
        <v>101</v>
      </c>
      <c r="F13" s="8" t="s">
        <v>4</v>
      </c>
      <c r="G13" s="32">
        <v>-353862.42354914185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151</v>
      </c>
      <c r="C14" s="41"/>
      <c r="D14" s="42"/>
      <c r="E14" s="31" t="s">
        <v>101</v>
      </c>
      <c r="F14" s="8" t="s">
        <v>4</v>
      </c>
      <c r="G14" s="32">
        <v>-278901.99118462391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-622955.00911599956</v>
      </c>
      <c r="F15" s="8" t="s">
        <v>4</v>
      </c>
      <c r="G15" s="33">
        <f>E15*(1+E30/100)</f>
        <v>-633856.72177552956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-1239562.6583333344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0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135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-10901.712659529992</v>
      </c>
      <c r="F23" s="8" t="s">
        <v>4</v>
      </c>
      <c r="G23" s="32">
        <f>SUM(G10:G15,G18:G22)*$E$30/100</f>
        <v>545060.50213187514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-361513.26656404114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-60855.824189425453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65940.207231040564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30970696.705222175</v>
      </c>
      <c r="F27" s="29" t="s">
        <v>4</v>
      </c>
      <c r="G27" s="37">
        <f>SUM(G10:G26)</f>
        <v>30095383.367811836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142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143</v>
      </c>
      <c r="C31" s="72"/>
      <c r="D31" s="73"/>
      <c r="E31" s="38">
        <v>0.3192350992265835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144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7366008.1889917059</v>
      </c>
      <c r="H9" s="17" t="s">
        <v>4</v>
      </c>
      <c r="I9" s="2"/>
    </row>
    <row r="10" spans="1:9" x14ac:dyDescent="0.25">
      <c r="A10" s="2"/>
      <c r="B10" s="79" t="s">
        <v>154</v>
      </c>
      <c r="C10" s="72"/>
      <c r="D10" s="72"/>
      <c r="E10" s="72"/>
      <c r="F10" s="73"/>
      <c r="G10" s="9">
        <v>418487.3662265953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12071857.785016602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12417598.934144039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31855464.908152346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127</v>
      </c>
      <c r="C10" s="72"/>
      <c r="D10" s="72"/>
      <c r="E10" s="45">
        <v>18004.3226</v>
      </c>
      <c r="F10" s="17" t="s">
        <v>4</v>
      </c>
      <c r="G10" s="9">
        <v>18145</v>
      </c>
      <c r="H10" s="17" t="s">
        <v>4</v>
      </c>
      <c r="I10" s="2"/>
    </row>
    <row r="11" spans="1:9" x14ac:dyDescent="0.25">
      <c r="A11" s="2"/>
      <c r="B11" s="71" t="s">
        <v>128</v>
      </c>
      <c r="C11" s="72"/>
      <c r="D11" s="72"/>
      <c r="E11" s="45">
        <v>35369.084799999997</v>
      </c>
      <c r="F11" s="17" t="s">
        <v>4</v>
      </c>
      <c r="G11" s="9">
        <v>35362.35</v>
      </c>
      <c r="H11" s="17" t="s">
        <v>4</v>
      </c>
      <c r="I11" s="2"/>
    </row>
    <row r="12" spans="1:9" x14ac:dyDescent="0.25">
      <c r="A12" s="2"/>
      <c r="B12" s="71" t="s">
        <v>129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130</v>
      </c>
      <c r="C13" s="72"/>
      <c r="D13" s="72"/>
      <c r="E13" s="45">
        <v>16199.208199999999</v>
      </c>
      <c r="F13" s="17" t="s">
        <v>4</v>
      </c>
      <c r="G13" s="9">
        <v>34169</v>
      </c>
      <c r="H13" s="17" t="s">
        <v>4</v>
      </c>
      <c r="I13" s="2"/>
    </row>
    <row r="14" spans="1:9" x14ac:dyDescent="0.25">
      <c r="A14" s="2"/>
      <c r="B14" s="71" t="s">
        <v>131</v>
      </c>
      <c r="C14" s="72"/>
      <c r="D14" s="72"/>
      <c r="E14" s="45">
        <v>12192300.5296</v>
      </c>
      <c r="F14" s="17" t="s">
        <v>4</v>
      </c>
      <c r="G14" s="9">
        <v>11561956</v>
      </c>
      <c r="H14" s="17" t="s">
        <v>4</v>
      </c>
      <c r="I14" s="2"/>
    </row>
    <row r="15" spans="1:9" x14ac:dyDescent="0.25">
      <c r="A15" s="2"/>
      <c r="B15" s="71" t="s">
        <v>132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133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134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-612240.79519999959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-622955.00911599956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720429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522608.37830687832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197820.62169312168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65940.207231040564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8</v>
      </c>
      <c r="E10" s="9">
        <v>1356321</v>
      </c>
      <c r="F10" s="9">
        <f>E10/D10</f>
        <v>169540.125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25</v>
      </c>
      <c r="E11" s="9">
        <v>260500</v>
      </c>
      <c r="F11" s="9">
        <f t="shared" ref="F11:F18" si="0">E11/D11</f>
        <v>10420</v>
      </c>
      <c r="G11" s="17" t="s">
        <v>4</v>
      </c>
      <c r="H11" s="2"/>
    </row>
    <row r="12" spans="1:8" ht="26.25" x14ac:dyDescent="0.25">
      <c r="A12" s="2"/>
      <c r="B12" s="46" t="s">
        <v>120</v>
      </c>
      <c r="C12" s="22">
        <v>2016</v>
      </c>
      <c r="D12" s="22">
        <v>30</v>
      </c>
      <c r="E12" s="9">
        <v>1153463</v>
      </c>
      <c r="F12" s="9">
        <f t="shared" si="0"/>
        <v>38448.76666666667</v>
      </c>
      <c r="G12" s="17" t="s">
        <v>4</v>
      </c>
      <c r="H12" s="2"/>
    </row>
    <row r="13" spans="1:8" ht="26.25" x14ac:dyDescent="0.25">
      <c r="A13" s="2"/>
      <c r="B13" s="46" t="s">
        <v>121</v>
      </c>
      <c r="C13" s="22">
        <v>2016</v>
      </c>
      <c r="D13" s="22">
        <v>50</v>
      </c>
      <c r="E13" s="9">
        <v>291941</v>
      </c>
      <c r="F13" s="9">
        <f t="shared" si="0"/>
        <v>5838.82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75</v>
      </c>
      <c r="E14" s="9">
        <v>1106611</v>
      </c>
      <c r="F14" s="9">
        <f t="shared" si="0"/>
        <v>14754.813333333334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631037</v>
      </c>
      <c r="F15" s="9">
        <f t="shared" si="0"/>
        <v>8413.8266666666659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126205</v>
      </c>
      <c r="F16" s="9">
        <f t="shared" si="0"/>
        <v>1682.7333333333333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2404089</v>
      </c>
      <c r="F17" s="9">
        <f t="shared" si="0"/>
        <v>32054.52</v>
      </c>
      <c r="G17" s="17" t="s">
        <v>4</v>
      </c>
      <c r="H17" s="2"/>
    </row>
    <row r="18" spans="1:8" x14ac:dyDescent="0.25">
      <c r="A18" s="2"/>
      <c r="B18" s="46" t="s">
        <v>126</v>
      </c>
      <c r="C18" s="22">
        <v>2016</v>
      </c>
      <c r="D18" s="22">
        <v>75</v>
      </c>
      <c r="E18" s="9">
        <v>1527180</v>
      </c>
      <c r="F18" s="9">
        <f t="shared" si="0"/>
        <v>20362.400000000001</v>
      </c>
      <c r="G18" s="17" t="s">
        <v>4</v>
      </c>
      <c r="H18" s="2"/>
    </row>
    <row r="19" spans="1:8" x14ac:dyDescent="0.25">
      <c r="A19" s="2"/>
      <c r="B19" s="83" t="s">
        <v>54</v>
      </c>
      <c r="C19" s="84"/>
      <c r="D19" s="84"/>
      <c r="E19" s="85"/>
      <c r="F19" s="15">
        <f>SUM(F10:F18)</f>
        <v>301516.005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145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11761232.35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11782251.310000001</v>
      </c>
      <c r="H10" s="17" t="s">
        <v>4</v>
      </c>
      <c r="I10" s="2"/>
    </row>
    <row r="11" spans="1:9" x14ac:dyDescent="0.25">
      <c r="A11" s="2"/>
      <c r="B11" s="83" t="s">
        <v>146</v>
      </c>
      <c r="C11" s="84"/>
      <c r="D11" s="84"/>
      <c r="E11" s="84"/>
      <c r="F11" s="85"/>
      <c r="G11" s="15">
        <f>G9-G10</f>
        <v>-21018.960000000894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147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-248246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102500</v>
      </c>
      <c r="H16" s="17" t="s">
        <v>4</v>
      </c>
      <c r="I16" s="2"/>
    </row>
    <row r="17" spans="1:9" x14ac:dyDescent="0.25">
      <c r="A17" s="2"/>
      <c r="B17" s="83" t="s">
        <v>147</v>
      </c>
      <c r="C17" s="84"/>
      <c r="D17" s="84"/>
      <c r="E17" s="84"/>
      <c r="F17" s="85"/>
      <c r="G17" s="15">
        <f>G15-G16</f>
        <v>-350746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148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35519.629999999997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985000</v>
      </c>
      <c r="H22" s="17" t="s">
        <v>4</v>
      </c>
      <c r="I22" s="2"/>
    </row>
    <row r="23" spans="1:9" x14ac:dyDescent="0.25">
      <c r="A23" s="2"/>
      <c r="B23" s="83" t="s">
        <v>148</v>
      </c>
      <c r="C23" s="84"/>
      <c r="D23" s="84"/>
      <c r="E23" s="84"/>
      <c r="F23" s="85"/>
      <c r="G23" s="15">
        <f>G21-G22</f>
        <v>-949480.37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2016'!F19</f>
        <v>301516.005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219833.33333333334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81682.671666666662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33275803.550414398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9527746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841653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49130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784267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11202796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262140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262140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-856893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-4032964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-4889857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6575079</v>
      </c>
      <c r="F28" s="20" t="s">
        <v>4</v>
      </c>
      <c r="G28" s="1">
        <f>IF(E28&lt;0,0,-E28)</f>
        <v>-6575079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464462.56041439995</v>
      </c>
      <c r="F30" s="20" t="s">
        <v>4</v>
      </c>
      <c r="G30" s="12">
        <f>-$E$30</f>
        <v>-464462.56041439995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26236261.989999998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26236261.989999998</v>
      </c>
      <c r="F35" s="20" t="s">
        <v>4</v>
      </c>
      <c r="G35" s="12">
        <f>-E35</f>
        <v>-26236261.989999998</v>
      </c>
      <c r="H35" s="20" t="s">
        <v>4</v>
      </c>
      <c r="I35" s="2"/>
    </row>
    <row r="36" spans="1:9" x14ac:dyDescent="0.25">
      <c r="A36" s="2"/>
      <c r="B36" s="83" t="s">
        <v>141</v>
      </c>
      <c r="C36" s="84"/>
      <c r="D36" s="84"/>
      <c r="E36" s="84"/>
      <c r="F36" s="85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140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135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153</v>
      </c>
      <c r="C16" s="77"/>
      <c r="D16" s="77"/>
      <c r="E16" s="78"/>
      <c r="F16" s="90" t="s">
        <v>136</v>
      </c>
      <c r="G16" s="90"/>
      <c r="H16" s="2"/>
    </row>
    <row r="17" spans="1:8" x14ac:dyDescent="0.25">
      <c r="A17" s="2"/>
      <c r="B17" s="71" t="s">
        <v>150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137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138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2018-08-10T09:00:37Z</dcterms:modified>
</cp:coreProperties>
</file>